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5"/>
  </bookViews>
  <sheets>
    <sheet name="1) Opći" sheetId="1" r:id="rId1"/>
    <sheet name="2) Posebni" sheetId="2" r:id="rId2"/>
    <sheet name="3)Funkc." sheetId="3" r:id="rId3"/>
    <sheet name="4)Dopuna prih." sheetId="4" r:id="rId4"/>
    <sheet name="5)Dopuna rash." sheetId="5" r:id="rId5"/>
    <sheet name="7)Investic" sheetId="6" r:id="rId6"/>
    <sheet name="8)K.pomoći" sheetId="7" r:id="rId7"/>
  </sheets>
  <definedNames>
    <definedName name="_xlnm.Print_Area" localSheetId="5">'7)Investic'!$A$1:$H$125</definedName>
    <definedName name="_xlnm.Print_Area" localSheetId="6">'8)K.pomoći'!$A$1:$H$41</definedName>
  </definedNames>
  <calcPr fullCalcOnLoad="1"/>
</workbook>
</file>

<file path=xl/sharedStrings.xml><?xml version="1.0" encoding="utf-8"?>
<sst xmlns="http://schemas.openxmlformats.org/spreadsheetml/2006/main" count="1480" uniqueCount="819">
  <si>
    <t xml:space="preserve">  OSTALI RASHODI </t>
  </si>
  <si>
    <t xml:space="preserve"> </t>
  </si>
  <si>
    <t xml:space="preserve">  </t>
  </si>
  <si>
    <t>RASHODI POSLOVANJA</t>
  </si>
  <si>
    <t xml:space="preserve">  UKUPNO RASHODI I IZDACI </t>
  </si>
  <si>
    <t>0111</t>
  </si>
  <si>
    <t>45</t>
  </si>
  <si>
    <t xml:space="preserve"> RASHODI ZA DODATNA ULAGANJA NA IMOVINI</t>
  </si>
  <si>
    <t>451</t>
  </si>
  <si>
    <t xml:space="preserve">RASHODI ZA ZAPOSLENE </t>
  </si>
  <si>
    <t>MATERIJALNI RASHODI</t>
  </si>
  <si>
    <t xml:space="preserve">MATERIJALNI RASHODI </t>
  </si>
  <si>
    <t xml:space="preserve"> A.   RAČUN PRIHODA I PRIMITAKA</t>
  </si>
  <si>
    <t xml:space="preserve"> N A Z I V    R A S H O D A</t>
  </si>
  <si>
    <t xml:space="preserve">              IZDACI ZA FINANC. IMOVINU I OTPLATU ZAJMOVA</t>
  </si>
  <si>
    <t>0360</t>
  </si>
  <si>
    <t xml:space="preserve"> Služba zaštite i spašavanja</t>
  </si>
  <si>
    <t>FUNKC.
KLAS.</t>
  </si>
  <si>
    <t>Vlastiti prihodi</t>
  </si>
  <si>
    <t>Donacije</t>
  </si>
  <si>
    <t>Vlastiti
prihodi</t>
  </si>
  <si>
    <t>* plan prihoda i primitaka *</t>
  </si>
  <si>
    <t>32</t>
  </si>
  <si>
    <t>323</t>
  </si>
  <si>
    <t>S V E U K U P N O</t>
  </si>
  <si>
    <t xml:space="preserve">  GRAD  HVAR</t>
  </si>
  <si>
    <t xml:space="preserve">382 </t>
  </si>
  <si>
    <t>N A Z I V   R A Č U N A</t>
  </si>
  <si>
    <t>NAZIV RAČUNA FUNKCIJSKE KLASIFIKACIJE</t>
  </si>
  <si>
    <t xml:space="preserve"> OPĆE JAVNE USLUGE</t>
  </si>
  <si>
    <t xml:space="preserve"> Izvršna i zakonodavna tijela</t>
  </si>
  <si>
    <t xml:space="preserve"> Financijski i fiskalni poslovi</t>
  </si>
  <si>
    <t xml:space="preserve"> Ostale opće usluge</t>
  </si>
  <si>
    <t xml:space="preserve"> Prijenosi općeg karaktera (stranke, udruge)</t>
  </si>
  <si>
    <t xml:space="preserve"> JAVNI RED I SIGURNOST</t>
  </si>
  <si>
    <t xml:space="preserve"> Protupožarna zaštita</t>
  </si>
  <si>
    <t xml:space="preserve"> EKONOMSKI POSLOVI</t>
  </si>
  <si>
    <t xml:space="preserve"> Cestovni promet (održavanje i izgradnja cesta)</t>
  </si>
  <si>
    <t xml:space="preserve"> ZAŠTITA OKOLIŠA</t>
  </si>
  <si>
    <t xml:space="preserve"> Gospodarenje otpadnim vodama (kanalizacija)</t>
  </si>
  <si>
    <t xml:space="preserve"> Razvoj zajednice (planovi, geodet.poslovi)</t>
  </si>
  <si>
    <t xml:space="preserve">  Izgradnja dom za starije "Novak Leonidas"</t>
  </si>
  <si>
    <t xml:space="preserve"> Opskrba vodom (prijenos Hv.vodovodu)</t>
  </si>
  <si>
    <t xml:space="preserve"> Ulična rasvjeta (održ.i troš.javne rasvjete)</t>
  </si>
  <si>
    <t xml:space="preserve"> ZDRAVSTVO</t>
  </si>
  <si>
    <t xml:space="preserve"> REKREACIJA, KULTURA I RELIGIJA</t>
  </si>
  <si>
    <t xml:space="preserve"> Rekreacija i sport</t>
  </si>
  <si>
    <t xml:space="preserve"> Religija i druge službe zajednice</t>
  </si>
  <si>
    <t xml:space="preserve"> OBRAZOVANJE</t>
  </si>
  <si>
    <t xml:space="preserve"> Osnovno obrazovanje</t>
  </si>
  <si>
    <t xml:space="preserve"> SOCIJALNA ZAŠTITA</t>
  </si>
  <si>
    <t xml:space="preserve"> Starost (Dom za starije)</t>
  </si>
  <si>
    <t xml:space="preserve"> Pomoći obitelji i djeci (stipendije)</t>
  </si>
  <si>
    <t xml:space="preserve"> Pomoć za troš.stanovanja</t>
  </si>
  <si>
    <t xml:space="preserve"> U K U P N O</t>
  </si>
  <si>
    <t>Račun
funkcijske
klasifikacije</t>
  </si>
  <si>
    <t>%  u
ukupnim
rashodima</t>
  </si>
  <si>
    <t>01</t>
  </si>
  <si>
    <t>0112</t>
  </si>
  <si>
    <t>0133</t>
  </si>
  <si>
    <t>0180</t>
  </si>
  <si>
    <t>03</t>
  </si>
  <si>
    <t>0320</t>
  </si>
  <si>
    <t>04</t>
  </si>
  <si>
    <t>0421</t>
  </si>
  <si>
    <t>0451</t>
  </si>
  <si>
    <t>05</t>
  </si>
  <si>
    <t>0520</t>
  </si>
  <si>
    <t>06</t>
  </si>
  <si>
    <t>0620</t>
  </si>
  <si>
    <t>0630</t>
  </si>
  <si>
    <t>0640</t>
  </si>
  <si>
    <t>0660</t>
  </si>
  <si>
    <t>07</t>
  </si>
  <si>
    <t>0721</t>
  </si>
  <si>
    <t>08</t>
  </si>
  <si>
    <t>0810</t>
  </si>
  <si>
    <t>0820</t>
  </si>
  <si>
    <t>0840</t>
  </si>
  <si>
    <t>09</t>
  </si>
  <si>
    <t>0911</t>
  </si>
  <si>
    <t>0912</t>
  </si>
  <si>
    <t>10</t>
  </si>
  <si>
    <t xml:space="preserve"> Opće medicinske usluge (donac. zdravstv.ustanov.)</t>
  </si>
  <si>
    <t xml:space="preserve"> Soc.zaštita koja nije drugdje svrstana (soc.udruge)</t>
  </si>
  <si>
    <t xml:space="preserve"> UNAPREĐENJA STANOVANJA I ZAJEDNICE</t>
  </si>
  <si>
    <t xml:space="preserve"> Poljoprivreda (poticaji u  poljoprivredi)</t>
  </si>
  <si>
    <t>Članak 3.</t>
  </si>
  <si>
    <t xml:space="preserve">       GRAD  HVAR</t>
  </si>
  <si>
    <t>III  ZAVRŠNE I ZAKLJUČNE ODREDBE</t>
  </si>
  <si>
    <t>Članak 4.</t>
  </si>
  <si>
    <t>REPUBLIKA HRVATSKA</t>
  </si>
  <si>
    <t>SPLITSKO-DALMATINSKA ŽUPANIJA</t>
  </si>
  <si>
    <t>G R A D    H V A R</t>
  </si>
  <si>
    <t>GRAD HVAR</t>
  </si>
  <si>
    <t xml:space="preserve"> Predškolski odgoj i obrazovanje (dj.vrtić)</t>
  </si>
  <si>
    <t xml:space="preserve"> Pomoći bolesnim i invalidnim (udruge invalid.osoba)</t>
  </si>
  <si>
    <t xml:space="preserve"> Socijalne pomoći stanovništvu (ostale pomoći i izdaci)</t>
  </si>
  <si>
    <t xml:space="preserve">   634</t>
  </si>
  <si>
    <t>422</t>
  </si>
  <si>
    <t>421</t>
  </si>
  <si>
    <t>Članak 5.</t>
  </si>
  <si>
    <t>0510</t>
  </si>
  <si>
    <t xml:space="preserve"> Gospodarenje otpadom (sanacija odlagališta)</t>
  </si>
  <si>
    <t>0452</t>
  </si>
  <si>
    <t xml:space="preserve"> Ostale komunalne pogodnosti (održ.jav.površina i sl.)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</si>
  <si>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</si>
  <si>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</si>
  <si>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</si>
  <si>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</si>
  <si>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</si>
  <si>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</si>
  <si>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</si>
  <si>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</si>
  <si>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 O M O Ć I</t>
  </si>
  <si>
    <t xml:space="preserve"> PRIHODI OD IMOVINE</t>
  </si>
  <si>
    <t xml:space="preserve"> PRIHODI OD PRODAJE NEFINANCIJSKE IMOVINE</t>
  </si>
  <si>
    <t xml:space="preserve"> U K U P N O   P R I H O D I  ( 6 + 7 )</t>
  </si>
  <si>
    <t xml:space="preserve"> RASHODI ZA ZAPOSLENE</t>
  </si>
  <si>
    <t xml:space="preserve"> MATERIJALNI RASHODI</t>
  </si>
  <si>
    <t xml:space="preserve"> FINANCIJSKI RASHODI</t>
  </si>
  <si>
    <t xml:space="preserve"> SUBVENCIJE</t>
  </si>
  <si>
    <t xml:space="preserve"> NAKNADE GRAĐANIMA I KUĆANSTVIMA</t>
  </si>
  <si>
    <t xml:space="preserve"> RASHODI ZA NABAVU NEFINANCIJSKE IMOVINE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</si>
  <si>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</si>
  <si>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</si>
  <si>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</si>
  <si>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</si>
  <si>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</si>
  <si>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</si>
  <si>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</si>
  <si>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</si>
  <si>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</si>
  <si>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</si>
  <si>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</si>
  <si>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</si>
  <si>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</si>
  <si>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</si>
  <si>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</si>
  <si>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613</t>
  </si>
  <si>
    <t xml:space="preserve">   614</t>
  </si>
  <si>
    <t xml:space="preserve">   63</t>
  </si>
  <si>
    <t xml:space="preserve">   633</t>
  </si>
  <si>
    <t xml:space="preserve">   64</t>
  </si>
  <si>
    <t xml:space="preserve">   641</t>
  </si>
  <si>
    <t xml:space="preserve">   642</t>
  </si>
  <si>
    <t xml:space="preserve"> N A Z I V    P R I H O D A</t>
  </si>
  <si>
    <t xml:space="preserve">   65</t>
  </si>
  <si>
    <t xml:space="preserve">   651</t>
  </si>
  <si>
    <t xml:space="preserve">   652</t>
  </si>
  <si>
    <t xml:space="preserve">   66</t>
  </si>
  <si>
    <t xml:space="preserve">   661</t>
  </si>
  <si>
    <t xml:space="preserve">   663</t>
  </si>
  <si>
    <t xml:space="preserve">   7</t>
  </si>
  <si>
    <t xml:space="preserve">   71</t>
  </si>
  <si>
    <t xml:space="preserve">   711</t>
  </si>
  <si>
    <t xml:space="preserve">   72</t>
  </si>
  <si>
    <t xml:space="preserve">   721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</si>
  <si>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</si>
  <si>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</si>
  <si>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</si>
  <si>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</si>
  <si>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312</t>
  </si>
  <si>
    <t xml:space="preserve">   313</t>
  </si>
  <si>
    <t xml:space="preserve"> R A S H O D I     P O S L O V A NJ A</t>
  </si>
  <si>
    <t>Prih. za posebne namjene</t>
  </si>
  <si>
    <t>Opći 
prihodi</t>
  </si>
  <si>
    <t>Pomoći</t>
  </si>
  <si>
    <t xml:space="preserve"> Srednjoškolsko obrazovanje</t>
  </si>
  <si>
    <t>Opći
prihodi</t>
  </si>
  <si>
    <t>Prihodi za posebne namjene</t>
  </si>
  <si>
    <t>Prihodi od
 nefinanc.
imovine</t>
  </si>
  <si>
    <t>Oznaka 
računa</t>
  </si>
  <si>
    <t>Članak 1.</t>
  </si>
  <si>
    <t xml:space="preserve"> GLAVA 00102:   DJEČJI VRTIĆ HVAR</t>
  </si>
  <si>
    <t xml:space="preserve">   653</t>
  </si>
  <si>
    <t xml:space="preserve">   68</t>
  </si>
  <si>
    <t xml:space="preserve"> KAZNE, UPRAVNE MJERE I OSTALI PRIHODI</t>
  </si>
  <si>
    <t xml:space="preserve">   681</t>
  </si>
  <si>
    <t>329</t>
  </si>
  <si>
    <t>Gradsko vijeće</t>
  </si>
  <si>
    <t>41</t>
  </si>
  <si>
    <t>411</t>
  </si>
  <si>
    <t>Članak 2.</t>
  </si>
  <si>
    <t xml:space="preserve">   683</t>
  </si>
  <si>
    <t>324</t>
  </si>
  <si>
    <t xml:space="preserve">  Izgradnja gradskog groblja</t>
  </si>
  <si>
    <t xml:space="preserve">              NETO ZADUŽENJE / FINANCIRANJE</t>
  </si>
  <si>
    <t xml:space="preserve"> OSTALI RASHODI</t>
  </si>
  <si>
    <t xml:space="preserve"> RASHODI ZA NABAVU NEPROIZV.DUG.IMOVINE</t>
  </si>
  <si>
    <t xml:space="preserve"> RASHODI ZA NABAVU PROIZ.DUGOTRAJNE IMOVINE</t>
  </si>
  <si>
    <t>42</t>
  </si>
  <si>
    <t xml:space="preserve"> PRIH. OD PRODAJE NEPROIZVED. DUGOTR. IMOVINE</t>
  </si>
  <si>
    <t xml:space="preserve"> PRIH. OD PRODAJE PROIZVED. DUGOTRAJ.IMOVINE</t>
  </si>
  <si>
    <t>0310</t>
  </si>
  <si>
    <t xml:space="preserve"> Usluge policije</t>
  </si>
  <si>
    <t>PREDSJEDNIK GRADSKOG VIJEĆA:</t>
  </si>
  <si>
    <t xml:space="preserve">   722</t>
  </si>
  <si>
    <t xml:space="preserve">   8</t>
  </si>
  <si>
    <t xml:space="preserve"> PRIMICI OD FINANCIJSKE IMOVINE I ZADUŽIVANJA</t>
  </si>
  <si>
    <t xml:space="preserve"> UKUPNO PRIHODI I PRIMICI ( 6 + 7 + 8 )</t>
  </si>
  <si>
    <t xml:space="preserve"> Program 2001:   Predškolski odgoj</t>
  </si>
  <si>
    <t xml:space="preserve"> Program 3001:   Knjižnična djelatnost</t>
  </si>
  <si>
    <t xml:space="preserve"> Aktivnost A3001 01: Stručna i izvršna tijela knjižnice</t>
  </si>
  <si>
    <t xml:space="preserve"> Aktivnost A2001 01: Stručna, administ. i izvršna tijela vrtića </t>
  </si>
  <si>
    <t>36</t>
  </si>
  <si>
    <t>363</t>
  </si>
  <si>
    <t xml:space="preserve"> POMOĆI DANE U INOZEM. I UNUTAR OPĆEG PRORAČ.</t>
  </si>
  <si>
    <t>Cilj</t>
  </si>
  <si>
    <t>Mjera</t>
  </si>
  <si>
    <t>Pokazatelj
rezultata</t>
  </si>
  <si>
    <t xml:space="preserve">  Kapitalna pomoć Hvarskom vodovodu Jelsa</t>
  </si>
  <si>
    <t xml:space="preserve">  Održavanje cesta i prometnica</t>
  </si>
  <si>
    <t xml:space="preserve">  Otkup zemljišta za ceste i prometnice</t>
  </si>
  <si>
    <t xml:space="preserve">  Izgradnja lokalnih cesta i puteva</t>
  </si>
  <si>
    <t xml:space="preserve">  Nabavka opreme za poslovanje</t>
  </si>
  <si>
    <t>Bročana oznaka i naziv programa/projekta/aktivnosti</t>
  </si>
  <si>
    <t>A1008 01</t>
  </si>
  <si>
    <t xml:space="preserve">  Geodetsko-katastarske usluge</t>
  </si>
  <si>
    <t>K1008 02</t>
  </si>
  <si>
    <t>K1008 03</t>
  </si>
  <si>
    <t>K1010 02</t>
  </si>
  <si>
    <t xml:space="preserve">  Kupnja zemljišta</t>
  </si>
  <si>
    <t xml:space="preserve">  Održavanje obale i obalnog pojasa</t>
  </si>
  <si>
    <t xml:space="preserve">  Pomoć Muzeju za sanac.crkve Sv.Marka</t>
  </si>
  <si>
    <t xml:space="preserve">  Održavanje spomenika kulture</t>
  </si>
  <si>
    <t xml:space="preserve">  Dodatna ulaganja na Palači Vukašinović</t>
  </si>
  <si>
    <t xml:space="preserve"> Program 2001: Predškolski odgoj</t>
  </si>
  <si>
    <t xml:space="preserve"> Program 3001: Knjižnična djelatnost</t>
  </si>
  <si>
    <t xml:space="preserve"> T projekt T3001 02: Kupnja knjižne građe i opreme</t>
  </si>
  <si>
    <t xml:space="preserve">  T3001 02</t>
  </si>
  <si>
    <t xml:space="preserve">  Kupnja knjižne građe i opreme u knjižnici</t>
  </si>
  <si>
    <t xml:space="preserve">              PRIMICI OD FINANC. IMOVINE I ZADUŽIVANJA</t>
  </si>
  <si>
    <t xml:space="preserve"> PRIHODI OD  PRISTOJBI I NAKNADA</t>
  </si>
  <si>
    <t xml:space="preserve"> PRIH. OD PROD.ROBA, PRUŽENIH USLUGA I DONACIJA</t>
  </si>
  <si>
    <t>RAČUN
(konto)</t>
  </si>
  <si>
    <t xml:space="preserve"> Program 1001:  Javna uprava i administracija</t>
  </si>
  <si>
    <t xml:space="preserve"> Aktivnost A1001 01:  Rad gradonačelnika i gradske uprave</t>
  </si>
  <si>
    <t>366</t>
  </si>
  <si>
    <t xml:space="preserve"> Program1001: Javna uprava i administracija</t>
  </si>
  <si>
    <t xml:space="preserve"> Nabava uredske
 opreme i programa</t>
  </si>
  <si>
    <t xml:space="preserve"> Poboljšani uvjeti rada
 i opremljenost ureda</t>
  </si>
  <si>
    <t xml:space="preserve"> Krpanje rupa i postava
 prometnih znakova</t>
  </si>
  <si>
    <t xml:space="preserve"> Sigurnija vožnja i 
 manje promet.nezgoda</t>
  </si>
  <si>
    <t xml:space="preserve"> Rješavanje imovinskog
 statusa cesta</t>
  </si>
  <si>
    <t xml:space="preserve"> Kupnja zemljišta
 radi izgradnje cesta</t>
  </si>
  <si>
    <t xml:space="preserve"> Veći broj uređenih
 cesta i prometnica</t>
  </si>
  <si>
    <t xml:space="preserve"> Veći broj uređenih
 cesta i puteva</t>
  </si>
  <si>
    <t xml:space="preserve"> Zaštita okoliša i 
 zbrinjavanje otpada</t>
  </si>
  <si>
    <t xml:space="preserve"> Zaštita okoliša i 
 razvoj infrastrukture</t>
  </si>
  <si>
    <t xml:space="preserve"> Izgradnja novih i 
 uređenje postojećih cesta</t>
  </si>
  <si>
    <t xml:space="preserve"> Provođenje geodetsko-
 katastarske izmjere</t>
  </si>
  <si>
    <t xml:space="preserve"> Prostorno planiranje
 prema potrebama građana</t>
  </si>
  <si>
    <t xml:space="preserve"> Izrada i donošenje
 prostornih planova
 </t>
  </si>
  <si>
    <t xml:space="preserve"> Pokrivenost prostora
 planskim dokumentima</t>
  </si>
  <si>
    <t xml:space="preserve"> Kupnja zemljišta </t>
  </si>
  <si>
    <t xml:space="preserve"> Poboljšanje opskrbe vodom
 svih naselja Grada</t>
  </si>
  <si>
    <t xml:space="preserve"> Izgradnja objekata i 
 uređaja vodoopskrbe</t>
  </si>
  <si>
    <t xml:space="preserve">  Bolja opskrba vodom</t>
  </si>
  <si>
    <t xml:space="preserve">  Nabava rasvjet.tijela i izgradnja javne rasvjete</t>
  </si>
  <si>
    <t xml:space="preserve"> Izgradnja rasvjete i postava
 novih rasvjetnih tijela</t>
  </si>
  <si>
    <t xml:space="preserve"> Kupnja zemljišta potreban
 za izgradnju novog groblja</t>
  </si>
  <si>
    <t xml:space="preserve"> Izgradnja novog groblja</t>
  </si>
  <si>
    <t xml:space="preserve"> Novo gradsko groblje</t>
  </si>
  <si>
    <t xml:space="preserve"> Radovi na uređenju</t>
  </si>
  <si>
    <t xml:space="preserve"> Uređenje obalnih  šetnica
 i obale</t>
  </si>
  <si>
    <t xml:space="preserve"> Uređene šetnice, obala
 i plaže i moleti</t>
  </si>
  <si>
    <t xml:space="preserve"> Radovi na sanaciji </t>
  </si>
  <si>
    <t xml:space="preserve"> Sanacija i očuvanje
 spomenika kulture</t>
  </si>
  <si>
    <t xml:space="preserve"> Sanirani i uređeni
 spomenici kulture</t>
  </si>
  <si>
    <t xml:space="preserve"> Dovođenje u funkciju i
 sanacija zgrade Arsenala</t>
  </si>
  <si>
    <t xml:space="preserve"> Sanirani i funkcionalna
 zgrada Arsenal</t>
  </si>
  <si>
    <t xml:space="preserve"> Dovođenje u funkciju i
 sanacija objekta</t>
  </si>
  <si>
    <t xml:space="preserve"> Sanirani i funkcionalan
 objekat</t>
  </si>
  <si>
    <t xml:space="preserve"> Dokumentacija i radovi
 na izgradnji objekta</t>
  </si>
  <si>
    <t xml:space="preserve"> Nova zgrada srednje škole
 i školskog igrališta</t>
  </si>
  <si>
    <t xml:space="preserve"> Zbrinjavanje starijih i
 nemoćnih osoba</t>
  </si>
  <si>
    <t xml:space="preserve"> Izgrađeni objekat Doma
 za starije</t>
  </si>
  <si>
    <t xml:space="preserve"> Povećanje kapaciteta za
 smještaj djece</t>
  </si>
  <si>
    <t xml:space="preserve"> Dokumentacija i radovi
 na dogradnji objekta</t>
  </si>
  <si>
    <t xml:space="preserve"> Sanacija crkve Sv.Marka</t>
  </si>
  <si>
    <t xml:space="preserve"> Izrada dokumentacije i
 sanacija objekta</t>
  </si>
  <si>
    <t xml:space="preserve">  Sanirani objekat</t>
  </si>
  <si>
    <t xml:space="preserve"> Povećanje knjižnog fonda
 i opremanje knjižnice</t>
  </si>
  <si>
    <t xml:space="preserve"> Bolja opremljenost knjižnice</t>
  </si>
  <si>
    <t xml:space="preserve"> Izrada dokumentacije
 i izgradnja groblja</t>
  </si>
  <si>
    <t xml:space="preserve"> Zemljiše potrebno
 za izgradnju groblja</t>
  </si>
  <si>
    <t xml:space="preserve"> Veći kapaciteti vrtića</t>
  </si>
  <si>
    <t xml:space="preserve"> Kupnja knjižne građe 
 i opreme</t>
  </si>
  <si>
    <t xml:space="preserve"> Radovi na sanac. postojećeg
 odlagališta i gradnja
 reciklažnog dvorišta</t>
  </si>
  <si>
    <t xml:space="preserve">        POKRIĆE IZ RASPOLOŽIVIH VIŠKOVA PRETHOD. GODINA</t>
  </si>
  <si>
    <t>Viškovi
prethodnih
godina</t>
  </si>
  <si>
    <t xml:space="preserve">   636</t>
  </si>
  <si>
    <t xml:space="preserve"> Program 1003:  Opće usluge i pričuva</t>
  </si>
  <si>
    <t xml:space="preserve"> Aktivnost A1003 01: Opće usluge i pričuva</t>
  </si>
  <si>
    <t xml:space="preserve"> Program 1005:  Organiziranje i provođenje 
                              zaštite i spašavanja</t>
  </si>
  <si>
    <t xml:space="preserve"> Aktivnost A1005 02:  Donacije DVD-u Hvar</t>
  </si>
  <si>
    <t xml:space="preserve"> Aktivnost A1005 03:  Sustav zaštite i spašavanja</t>
  </si>
  <si>
    <t xml:space="preserve"> Aktivnost A1005 04:  Donacija Gorskoj službi spašavanja</t>
  </si>
  <si>
    <t xml:space="preserve"> Aktivnost A1008 01: Održavanje cesta i prometnica</t>
  </si>
  <si>
    <t xml:space="preserve"> K.projekt K1008 02: Kupnja zemljišta za prometnice</t>
  </si>
  <si>
    <t xml:space="preserve"> Program 1009: Zaštita okoliša i gospodarenje otpadom</t>
  </si>
  <si>
    <t xml:space="preserve"> Aktivnost A1009 01:  Sanacija divljih odlagališta</t>
  </si>
  <si>
    <t xml:space="preserve"> Aktivnost A1009 04:  Održavanje oborinske kanalizacije</t>
  </si>
  <si>
    <t>34</t>
  </si>
  <si>
    <t>K1001 03</t>
  </si>
  <si>
    <t xml:space="preserve"> Program1008: Izgradnja i održavanje cesta i puteva</t>
  </si>
  <si>
    <t xml:space="preserve"> K projekt K1008 03: Gradnja cesta i puteva</t>
  </si>
  <si>
    <t xml:space="preserve"> Program1009: Zaštita okoliša i gospodarenje otpadom</t>
  </si>
  <si>
    <t>K1009 03</t>
  </si>
  <si>
    <t>Sanacija odlagališta komunalnog otpada</t>
  </si>
  <si>
    <t xml:space="preserve"> Kupnja zemljišta
 radi sanacije odlagališta</t>
  </si>
  <si>
    <t>Sanirano odlagalište - rješen imovinski status zemljišta</t>
  </si>
  <si>
    <t>K1010 03</t>
  </si>
  <si>
    <t>T1009 02</t>
  </si>
  <si>
    <t xml:space="preserve">  Pomoći Komunalnom za sanaciju odlagališta kom.
  otpada i gradnju reciklažnog dvorišta</t>
  </si>
  <si>
    <t>T1009 05</t>
  </si>
  <si>
    <t>K1017 03</t>
  </si>
  <si>
    <t xml:space="preserve">  Izgradnja sportskog centra Hvar</t>
  </si>
  <si>
    <t xml:space="preserve"> Radovi na projektima i izgradnji</t>
  </si>
  <si>
    <t>Izgradnja sportso-rekreac. objekata</t>
  </si>
  <si>
    <t xml:space="preserve"> Izgrađen sportski centar
  Grada Hvara</t>
  </si>
  <si>
    <t xml:space="preserve"> Porez i prirez na dohodak</t>
  </si>
  <si>
    <t xml:space="preserve"> Porez na imovinu</t>
  </si>
  <si>
    <t xml:space="preserve"> Porezi na robu i usluge</t>
  </si>
  <si>
    <t xml:space="preserve"> Pomoći iz drugih proračuna</t>
  </si>
  <si>
    <t xml:space="preserve"> Pomoći od izvanproračunskih korisnika</t>
  </si>
  <si>
    <t xml:space="preserve"> Prihodi od financijske imovine</t>
  </si>
  <si>
    <t xml:space="preserve"> Prihodi od nefinancijske imovine</t>
  </si>
  <si>
    <t xml:space="preserve"> Upravne i administrativne pristojbe</t>
  </si>
  <si>
    <t xml:space="preserve"> Prihodi po posebnim propisima</t>
  </si>
  <si>
    <t xml:space="preserve"> Komunalni doprinosi i naknade</t>
  </si>
  <si>
    <t xml:space="preserve"> Prihodi od prodaje roba i pruženih usluga</t>
  </si>
  <si>
    <t xml:space="preserve"> Donacije od pravnih i fizičkih osoba</t>
  </si>
  <si>
    <t xml:space="preserve"> Kazne i upravne mjere</t>
  </si>
  <si>
    <t xml:space="preserve"> Ostali prihodi</t>
  </si>
  <si>
    <t xml:space="preserve"> Prihodi od prodaje materijalne imovine</t>
  </si>
  <si>
    <t xml:space="preserve"> Prihodi od prodaje građevinskih objekata</t>
  </si>
  <si>
    <t xml:space="preserve"> Prihodi od prodaje postrojenja i opreme</t>
  </si>
  <si>
    <t xml:space="preserve"> Plaće (bruto)</t>
  </si>
  <si>
    <t xml:space="preserve"> Ostali rashodi za zaposlene</t>
  </si>
  <si>
    <t xml:space="preserve"> Doprinosi na plaće</t>
  </si>
  <si>
    <t xml:space="preserve"> Naknade troškova zaposlenima</t>
  </si>
  <si>
    <t xml:space="preserve"> Rashodi za materijal i energiju</t>
  </si>
  <si>
    <t xml:space="preserve"> Rashodi za usluge</t>
  </si>
  <si>
    <t xml:space="preserve"> Naknada troškova osobama izvan radnog odnosa</t>
  </si>
  <si>
    <t xml:space="preserve"> Ostali nespomenuti rashodi poslovanja</t>
  </si>
  <si>
    <t xml:space="preserve"> Ostali financijski rashodi</t>
  </si>
  <si>
    <t xml:space="preserve"> Subvencije trg.društvima, poljoprivred. i obrtnicima</t>
  </si>
  <si>
    <t xml:space="preserve"> Pomoći unutar općeg proračuna</t>
  </si>
  <si>
    <t xml:space="preserve"> Pomoći korisnicima drugih proračuna</t>
  </si>
  <si>
    <t xml:space="preserve"> Naknade građanima i kućanstvima iz proračuna</t>
  </si>
  <si>
    <t xml:space="preserve"> Tekuće donacije</t>
  </si>
  <si>
    <t xml:space="preserve"> Kapitalne donacije</t>
  </si>
  <si>
    <t xml:space="preserve"> Izvanredni rashodi (pričuva)</t>
  </si>
  <si>
    <t xml:space="preserve"> Kapitalne pomoći</t>
  </si>
  <si>
    <t xml:space="preserve"> Materijalna imovina - Prirodna bogatstva</t>
  </si>
  <si>
    <t xml:space="preserve"> Građevinski objekti</t>
  </si>
  <si>
    <t xml:space="preserve"> Postrojenja i oprema</t>
  </si>
  <si>
    <t xml:space="preserve"> Knjige, umjetnička djela i ostale izložbene vrijednosti</t>
  </si>
  <si>
    <t xml:space="preserve"> Nematerijalna proizvedena imovina</t>
  </si>
  <si>
    <t xml:space="preserve"> Dodatna ulaganja na građevinskim objektima</t>
  </si>
  <si>
    <t>Plaće (bruto)</t>
  </si>
  <si>
    <t>Ostali rashodi za zaposlene</t>
  </si>
  <si>
    <t>Doprinosi na plaće</t>
  </si>
  <si>
    <t>Naknada troškova zaposlenima</t>
  </si>
  <si>
    <t>Rashodi za materijal i energiju</t>
  </si>
  <si>
    <t>Ostali nespomenuti rashodi poslovanja</t>
  </si>
  <si>
    <t xml:space="preserve">Rashodi za usluge </t>
  </si>
  <si>
    <t>Postrojenja i oprema</t>
  </si>
  <si>
    <t>Nematerijalna proizvedena imovina</t>
  </si>
  <si>
    <t xml:space="preserve">PROIZVEDENA DUGOTRAJNA IMOVINA </t>
  </si>
  <si>
    <t>Rashodi za usluge</t>
  </si>
  <si>
    <t>Naknada troš.osobama izvan radnog odnosa</t>
  </si>
  <si>
    <t>Izvanredni rashodi (proračunska pričuva)</t>
  </si>
  <si>
    <t xml:space="preserve">FINANCIJSKI RASHODI </t>
  </si>
  <si>
    <t>Ostali financijski rashodi</t>
  </si>
  <si>
    <t>OSTALI RASHODI</t>
  </si>
  <si>
    <t>Tekuće donacije</t>
  </si>
  <si>
    <t>Kapitalne donacije</t>
  </si>
  <si>
    <t>SUBVENCIJE</t>
  </si>
  <si>
    <t>Subvencije izvan javnog sektora</t>
  </si>
  <si>
    <t xml:space="preserve">RASHODI ZA  NEPROIZVED.DUG. IMOVINE </t>
  </si>
  <si>
    <t>Prirodna bogatstva (zemljište)</t>
  </si>
  <si>
    <t>RASHODI ZA PROIZ.DUGOTR. IMOVINU</t>
  </si>
  <si>
    <t>Građevinski objekti</t>
  </si>
  <si>
    <t>Kapitalne pomoći</t>
  </si>
  <si>
    <t>RASHODI ZA PR.DUGOTRAJNU IMOVINU</t>
  </si>
  <si>
    <t>Nematerijalna proizved imovina</t>
  </si>
  <si>
    <t>POMOĆI DANE U INO. I UNUTAR OPĆEG PRORAČ.</t>
  </si>
  <si>
    <t>Pomoći korisnicima drugih proračuna</t>
  </si>
  <si>
    <t>DODATNA ULAGANJA NA NEF.IMOVINI</t>
  </si>
  <si>
    <t>Dodatna ulaganja na građev.objektima</t>
  </si>
  <si>
    <t>PROIZVEDENA DUGOTRAJNA IMOVINA</t>
  </si>
  <si>
    <t>RASH.ZA NABAVU PROIZVED.DUGOTRAJ.IMOVINE</t>
  </si>
  <si>
    <t>NAKNADE GRAĐANIMA I KUĆANSTVIMA</t>
  </si>
  <si>
    <t>Naknade građanima i kućanstvima iz proračuna</t>
  </si>
  <si>
    <t>Pomoći unutar općeg proračuna</t>
  </si>
  <si>
    <t>Naknade troškova zaposlenima</t>
  </si>
  <si>
    <t>DODATNA ULAGANJA NA NEFINANC.IMOVINI</t>
  </si>
  <si>
    <t>Dodatna ulaganja na građ.objektima</t>
  </si>
  <si>
    <t>Knjige, umj.djela i ostale vrijednosti</t>
  </si>
  <si>
    <t xml:space="preserve">    Na temelju članka 39. Zakona o proračunu ("Narodne Novine", br.87/08, 136/12 i 15/15) i članka 25. Statuta</t>
  </si>
  <si>
    <t xml:space="preserve"> Izgradnja objekta srednje
 škole i šk.igrališta</t>
  </si>
  <si>
    <t>1070</t>
  </si>
  <si>
    <t>1040</t>
  </si>
  <si>
    <t>1012</t>
  </si>
  <si>
    <t>1060</t>
  </si>
  <si>
    <t>1090</t>
  </si>
  <si>
    <t>1020</t>
  </si>
  <si>
    <t xml:space="preserve">  Izgradnja srednje škole i školskog igrališta</t>
  </si>
  <si>
    <t xml:space="preserve"> GLAVA 00103:  GRADSKA KNJIŽNICA I ČITAONICA HVAR                     </t>
  </si>
  <si>
    <t>GLAVA 00101:    GRADSKO VIJEĆE, GRADONAČELNIK
              I GRADSKA UPRAVA</t>
  </si>
  <si>
    <t xml:space="preserve"> Program 1005: Organiziranje i provođenje zašite i spašavanja</t>
  </si>
  <si>
    <t>0922</t>
  </si>
  <si>
    <t xml:space="preserve">   638</t>
  </si>
  <si>
    <t>Prih. od 
prodaje
nefin.imov.</t>
  </si>
  <si>
    <t>DODATNA ULAGANJA NA NEFIN.IMOVINI</t>
  </si>
  <si>
    <t>DODATNO ULAGANJE NA NEFINANC.IMOVINI</t>
  </si>
  <si>
    <t>Dodatno ulaganje na građevin.objektima</t>
  </si>
  <si>
    <t>426</t>
  </si>
  <si>
    <t>38</t>
  </si>
  <si>
    <t xml:space="preserve">OSTALI RASHODI </t>
  </si>
  <si>
    <t xml:space="preserve">  Adaptacija i dogradnja zgrade Zakaštil</t>
  </si>
  <si>
    <t>Uređenje i dogradnja objekta
radi preseljenja ureda</t>
  </si>
  <si>
    <t>Ishođenje dozvola i
uređenje objekta</t>
  </si>
  <si>
    <t>Funkcionalan i uređen objekat</t>
  </si>
  <si>
    <t xml:space="preserve"> K.projekt K1006 03: Adaptacija i uređenje vila Gazzari</t>
  </si>
  <si>
    <t>Uređenje objekta radi privrem.smještaja geo.sl.</t>
  </si>
  <si>
    <t>Uređenje objekta</t>
  </si>
  <si>
    <t xml:space="preserve">  Izgradnja i inplementac.IP mreže na JP</t>
  </si>
  <si>
    <t>Povećanje sigurnosti na JP</t>
  </si>
  <si>
    <t>Ugradnja sustava nadzora</t>
  </si>
  <si>
    <t>Bolja sigurnost i nadzor na JP</t>
  </si>
  <si>
    <t xml:space="preserve">  Izgradnja zdravstvenog centra</t>
  </si>
  <si>
    <t>Izrada plana za zdrav.centar</t>
  </si>
  <si>
    <t>Izrada plana</t>
  </si>
  <si>
    <t>Plan zdravstv.centra</t>
  </si>
  <si>
    <t xml:space="preserve">  Dodat.ulaganje u nogomet.igralište K.Luka</t>
  </si>
  <si>
    <t>Promjena umjetne trave</t>
  </si>
  <si>
    <t>Radovi na uređenju</t>
  </si>
  <si>
    <t>Nova umjetna trava na nog.
Igralištu K.Luka</t>
  </si>
  <si>
    <t xml:space="preserve">  Dodatna ulaganja u Venerandi, Fortici i Galešniku</t>
  </si>
  <si>
    <t xml:space="preserve"> Sanirani i funkcionalan
 objekati</t>
  </si>
  <si>
    <t xml:space="preserve">  A1005 02</t>
  </si>
  <si>
    <t xml:space="preserve"> Pomoći temeljem prijenosa EU sredstava</t>
  </si>
  <si>
    <t xml:space="preserve"> Pomoći prorač.korisnika iz proračuna koji im nije nadležan</t>
  </si>
  <si>
    <t xml:space="preserve">  Dodatna ulaganja na zgradi Arsenal s Fontikom</t>
  </si>
  <si>
    <t>K1006 03</t>
  </si>
  <si>
    <t xml:space="preserve">  Adaptacija i uređenje vile Gazzari</t>
  </si>
  <si>
    <t>K1006 04</t>
  </si>
  <si>
    <t>0474</t>
  </si>
  <si>
    <t>381</t>
  </si>
  <si>
    <t>RASHODI ZA POHRANJENE VRIJEDNOSTI</t>
  </si>
  <si>
    <t>Plemeniti metali i ostale pohranjene vrijednosti</t>
  </si>
  <si>
    <t>43</t>
  </si>
  <si>
    <t xml:space="preserve"> RASHODI ZA POHRANJENE VRIJEDNOSTI</t>
  </si>
  <si>
    <t>431</t>
  </si>
  <si>
    <t>Jurica Miličić, mag.iur.</t>
  </si>
  <si>
    <t xml:space="preserve">   631</t>
  </si>
  <si>
    <t xml:space="preserve"> Pomoći od inozemnih vlada</t>
  </si>
  <si>
    <t>0473</t>
  </si>
  <si>
    <t xml:space="preserve"> K.projekt K1010 02:  Projekt kuća Mediterana</t>
  </si>
  <si>
    <t xml:space="preserve"> K.projekt K1010 03:  Studija razvoja prema energ.tranziciji</t>
  </si>
  <si>
    <t xml:space="preserve"> Aktivnost A1011 01: Geodetsko-katastarski poslovi</t>
  </si>
  <si>
    <t xml:space="preserve"> Program 1012: Razvoj i upravljanje sustavom vodoopskrbe</t>
  </si>
  <si>
    <t xml:space="preserve"> T.projekt T1012 01:  Pomoć Hvarskom vodovodu
                                      za izgradnju vodovod.mreže</t>
  </si>
  <si>
    <t xml:space="preserve"> Program 1017:  Zaštita, očuvanje i unapređenje zdravlja</t>
  </si>
  <si>
    <t xml:space="preserve"> Aktivnost A1017 02:  Pomoći ostalim zdravstvenim
                                      ustanovama SDŽ</t>
  </si>
  <si>
    <t xml:space="preserve"> K.projekt K1017 03: Izgradnja zdravstvenog centra</t>
  </si>
  <si>
    <t xml:space="preserve"> Program 1018: Razvoj sporta i rekreacije</t>
  </si>
  <si>
    <t xml:space="preserve"> K.projekt K1018 03: Izgradnja sportskog centra</t>
  </si>
  <si>
    <t xml:space="preserve"> K.projekt K1018 04: Izgradnja sportsko-rekreac.terena</t>
  </si>
  <si>
    <t xml:space="preserve"> Program 1019: Promicanje kulture</t>
  </si>
  <si>
    <t xml:space="preserve"> Aktivnost A1019 05: Održavanje spomenika kulture</t>
  </si>
  <si>
    <t xml:space="preserve"> K.projekt K1019 09: HVAR - Tvrđava kulture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</si>
  <si>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</si>
  <si>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</si>
  <si>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civil.društva</t>
  </si>
  <si>
    <t xml:space="preserve"> Program 1022: Osnovno i srednjoškolsko obrazovanje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</si>
  <si>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</si>
  <si>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</si>
  <si>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podm. troš. stanovanja</t>
  </si>
  <si>
    <t xml:space="preserve"> Aktivnost A1023 06:  Pomoć Crvenom križu GD Hvar</t>
  </si>
  <si>
    <t xml:space="preserve"> K.projekt K1023 07: Izgradnja doma za starije</t>
  </si>
  <si>
    <t xml:space="preserve"> Turizam</t>
  </si>
  <si>
    <t xml:space="preserve"> Višenamjenski razvojni projekti</t>
  </si>
  <si>
    <t>IZVORI  PRIHODA</t>
  </si>
  <si>
    <t>Ukupno po izvorima</t>
  </si>
  <si>
    <t>UKUPNO</t>
  </si>
  <si>
    <t xml:space="preserve"> Kultura (troš.priredbi, donac.udrug. i ustan. te održ.spom.kul.)</t>
  </si>
  <si>
    <t xml:space="preserve"> K projekt K1001 03: Nabavka opreme za poslovanje</t>
  </si>
  <si>
    <t xml:space="preserve"> Program1010: Projekti strateškog razvoja i EU fondova</t>
  </si>
  <si>
    <t>K1010 01</t>
  </si>
  <si>
    <t xml:space="preserve"> K projekt K1010 03: Studija razvoja prema energ.tranziciji</t>
  </si>
  <si>
    <t xml:space="preserve">  Studija razvoja prema energ.tranziciji</t>
  </si>
  <si>
    <t xml:space="preserve"> Usmjeravanje razvoja
 turizma</t>
  </si>
  <si>
    <t xml:space="preserve"> Izrada razvojnog
 dokumenta</t>
  </si>
  <si>
    <t xml:space="preserve"> Dokumenti za smjer
 razvoja turizma</t>
  </si>
  <si>
    <t xml:space="preserve"> Dokument potrebni za 
 brendiranje tur.ponude</t>
  </si>
  <si>
    <t xml:space="preserve"> Dokument potrebni za 
 održivi energ.razvoj</t>
  </si>
  <si>
    <t xml:space="preserve"> Održivi energ.razvoj otoka</t>
  </si>
  <si>
    <t xml:space="preserve"> Program1011: Prostorno uređenje i unapređ. stanovanja</t>
  </si>
  <si>
    <t>A1011 01</t>
  </si>
  <si>
    <t xml:space="preserve"> K.projekt K1011 02: Planovi i projekti prostornog uređenja</t>
  </si>
  <si>
    <t>K1011 02</t>
  </si>
  <si>
    <t xml:space="preserve">  Prostorni planovi i projekti prostor.uređenja</t>
  </si>
  <si>
    <t>K1011 03</t>
  </si>
  <si>
    <t xml:space="preserve"> Program1013: Izgradnja i održavanje javne rasvjete</t>
  </si>
  <si>
    <t xml:space="preserve"> K.projekt K1013 02: Izgradnja javne rasvjete</t>
  </si>
  <si>
    <t>K1013 02</t>
  </si>
  <si>
    <t xml:space="preserve"> Program1014: Izgradnja i održavanje javnih površina</t>
  </si>
  <si>
    <t>K1014 03</t>
  </si>
  <si>
    <t>K1014 04</t>
  </si>
  <si>
    <t xml:space="preserve"> Program1015: Izgradnja i održavanje gradskog groblja</t>
  </si>
  <si>
    <t xml:space="preserve"> K projekt K1015 01: Kupnja zemljišta za novo groblje</t>
  </si>
  <si>
    <t>K1015 01</t>
  </si>
  <si>
    <t xml:space="preserve"> K.projekt K1015 02: Izgradnja gradskog groblja</t>
  </si>
  <si>
    <t>K1015 02</t>
  </si>
  <si>
    <t xml:space="preserve"> Program 1016: Održavanje i upravljane obalnim pojasom</t>
  </si>
  <si>
    <t xml:space="preserve"> Aktivnost A1016 01: Održavanje obale i obalnog pojasa</t>
  </si>
  <si>
    <t>A1016 01</t>
  </si>
  <si>
    <t xml:space="preserve"> Program 1017: Zaštita, očuvanje i unapređenje zdravlja</t>
  </si>
  <si>
    <t>K1018 03</t>
  </si>
  <si>
    <t>K1018 04</t>
  </si>
  <si>
    <t xml:space="preserve">  Izgradnja sportsko-rekreac.terena na otvorenom</t>
  </si>
  <si>
    <t>Izgradnja sportso-rekreac. objekata na otvorenom</t>
  </si>
  <si>
    <t xml:space="preserve"> Radovi na projektima
  i izgradnja objekata</t>
  </si>
  <si>
    <t xml:space="preserve"> Izgrađeni sportski
 tereni na otvorenom
  Grada Hvara</t>
  </si>
  <si>
    <t>K1018 05</t>
  </si>
  <si>
    <t>A1019 05</t>
  </si>
  <si>
    <t xml:space="preserve"> K.projekt K1019 06: Dodat.ulaganja na zgr.Arsenal s Fontikom</t>
  </si>
  <si>
    <t>K1019 06</t>
  </si>
  <si>
    <t xml:space="preserve"> K.projekt K1019 08: Dodat.ulaganja na Palači Vukašinović</t>
  </si>
  <si>
    <t>K1019 08</t>
  </si>
  <si>
    <t>K1019 09</t>
  </si>
  <si>
    <t xml:space="preserve"> K.projekt K1022 03: Izgradnja srednje škole i šk.igrališta</t>
  </si>
  <si>
    <t>K1022 03</t>
  </si>
  <si>
    <t xml:space="preserve"> Program 1023:  Socijalna skrb </t>
  </si>
  <si>
    <t>K1023 07</t>
  </si>
  <si>
    <t>K2001 02</t>
  </si>
  <si>
    <t xml:space="preserve">  Pomoć Odvodnji-Hvar za izgradnju kanalizacije</t>
  </si>
  <si>
    <t xml:space="preserve"> T.Projekt T1012 01: Prijenosi za izgradnju vodovodne mreže</t>
  </si>
  <si>
    <t xml:space="preserve">  T1012 01</t>
  </si>
  <si>
    <t xml:space="preserve"> Aktivnost A1019 04: Pomoć Muzeju hvarske baštine</t>
  </si>
  <si>
    <t xml:space="preserve">  A1019 04</t>
  </si>
  <si>
    <t xml:space="preserve"> Promet vodenim putevima (izgradnja i uređ.obale)</t>
  </si>
  <si>
    <t xml:space="preserve"> K projekt K1011 03: Kupnja nekretn.za opće namjene
                                   i pravo prvokupa</t>
  </si>
  <si>
    <t xml:space="preserve">  Kupnja nekret.za opće namjene i pravo prvokupa</t>
  </si>
  <si>
    <t xml:space="preserve"> Kupnja temeljem prava
 prvokupa </t>
  </si>
  <si>
    <t xml:space="preserve"> Kultorno dobro u
 vlasništvu Grada</t>
  </si>
  <si>
    <t xml:space="preserve"> K.projekt K1016 03: Izgradnja lučice Križna Luka</t>
  </si>
  <si>
    <t>K1016 03</t>
  </si>
  <si>
    <t xml:space="preserve">  Izgradnja lučice Križna Luka</t>
  </si>
  <si>
    <t xml:space="preserve"> Izgradnja lučice</t>
  </si>
  <si>
    <t xml:space="preserve"> Izrada projekne dokument.</t>
  </si>
  <si>
    <t>K1019 10</t>
  </si>
  <si>
    <t xml:space="preserve"> Sanacija i rekonstrukc.
 objekta</t>
  </si>
  <si>
    <t xml:space="preserve"> Radovi na sanaciji 
 i rekonstrukciji</t>
  </si>
  <si>
    <t xml:space="preserve"> Saniran i funkcionalan
 objekat</t>
  </si>
  <si>
    <t>Stjecanje nekretnina
- kult.dobra</t>
  </si>
  <si>
    <t>IZMJENE I DOPUNE</t>
  </si>
  <si>
    <t>Povećanje/
Smanjenje</t>
  </si>
  <si>
    <t xml:space="preserve">     U članku 2.Prihodi i primici, te rashodi i izdaci po ekonomskoj klasifikaciji utvrđeni u Računu prihoda i primitaka,</t>
  </si>
  <si>
    <t>"Službenom glasniku Grada Hvara".</t>
  </si>
  <si>
    <t xml:space="preserve"> K.projekt K1001 03:  Nabavka opreme za poslovanje</t>
  </si>
  <si>
    <t xml:space="preserve"> Aktivnost A1005 01:  Protupožarna zaštita</t>
  </si>
  <si>
    <t xml:space="preserve"> Aktivnost A1006 01:  Održavanje uredskih i poslov. objekata</t>
  </si>
  <si>
    <t xml:space="preserve"> K.projekt K1006 02:  Adaptacija i dogradnja zgrade Zakaštil</t>
  </si>
  <si>
    <t xml:space="preserve"> K.projekt K1006 03:  Adaptacija i uređenje vili Gazzari</t>
  </si>
  <si>
    <t xml:space="preserve"> Program 1007:  Poticaj razvoju poduzetništva</t>
  </si>
  <si>
    <t xml:space="preserve"> T.projekt T1007 01:  Subvencije u poljoprivredi</t>
  </si>
  <si>
    <t xml:space="preserve"> Aktivnost A1007 02:  Donacija Udruženju obrtnika o.Hvara</t>
  </si>
  <si>
    <t xml:space="preserve"> Aktivnost A1008 01:  Održavanje cesta i prometnica</t>
  </si>
  <si>
    <t xml:space="preserve"> K.projekt K1008 02:  Kupnja zemljišta za prometnice</t>
  </si>
  <si>
    <t xml:space="preserve"> K.projekt K1008 03:  Gradnja cesta i puteva</t>
  </si>
  <si>
    <t xml:space="preserve"> Program 1009:  Zaštita okoliša i gospodarenje otpadom</t>
  </si>
  <si>
    <t xml:space="preserve"> Program 1011:  Prostorno uređenje i unapređenje stanovanja</t>
  </si>
  <si>
    <t xml:space="preserve"> K.projekt K1011 03:  Kupnja nekretnina za opće namjene
                                   i pravo prvokupa</t>
  </si>
  <si>
    <t xml:space="preserve"> Program 1012:  Razvoj i upravljanje sustavom vodoopskrbe</t>
  </si>
  <si>
    <t xml:space="preserve"> Program 1013:  Izgradnja i održavanje javne rasvjete</t>
  </si>
  <si>
    <t xml:space="preserve"> Aktivnost A1014 01:  Čišćenje i održavanje jav.površina                        </t>
  </si>
  <si>
    <t xml:space="preserve"> Program 1015:  Izgradnja i održavanje gradskog groblja</t>
  </si>
  <si>
    <t xml:space="preserve"> K.projekt K1015 01:  Kupnja zemljišta za novo groblje                     </t>
  </si>
  <si>
    <t xml:space="preserve"> K.prijekt K1015 02:  Izgradnja gradskog groblja</t>
  </si>
  <si>
    <t xml:space="preserve"> Aktivnost A1016 01:  Održavanje obale i obalnog pojasa                        </t>
  </si>
  <si>
    <t xml:space="preserve"> Aktivnost A1017 01:  Pomoć Hitnoj medicinskoj pomoći SDŽ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</si>
  <si>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</si>
  <si>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</si>
  <si>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</si>
  <si>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K.projekt K1018 03:  Izgradnja sportskog centra</t>
  </si>
  <si>
    <t xml:space="preserve"> K.projekt K1018 04:  Izgradnja sportsko-rekreac.terena</t>
  </si>
  <si>
    <t xml:space="preserve"> K.projekt K1018 05:  Dodat.ulaganje u nogomet.igralište K.Luka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</si>
  <si>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</si>
  <si>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</si>
  <si>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</si>
  <si>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</si>
  <si>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</si>
  <si>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06:  Dodat.ulaganja na zgr. Arsenal s Fontikom</t>
  </si>
  <si>
    <t xml:space="preserve"> K.projekt K1019 07:  Opremanje spomenika kulture</t>
  </si>
  <si>
    <t xml:space="preserve"> K.projekt K1019 08:  Dodat. ulaganja na Palači Vukašinović</t>
  </si>
  <si>
    <t xml:space="preserve"> K.projekt K1019 09:  HVAR - Tvrđava kulture</t>
  </si>
  <si>
    <t xml:space="preserve"> Program 1020:  Potpore vjerskim zajednicama</t>
  </si>
  <si>
    <t xml:space="preserve"> Aktivnost A1020 01:  Donacije vjerskim zajednicama</t>
  </si>
  <si>
    <t xml:space="preserve"> Program 1022:  Osnovno i srednjoškolsko obrazovanje</t>
  </si>
  <si>
    <t xml:space="preserve"> Aktivnost A1022 01:  Pomoći osnovnom školama</t>
  </si>
  <si>
    <t xml:space="preserve"> Aktivnost A1022 02:  Pomoći srednjoškol.ustanovama</t>
  </si>
  <si>
    <t xml:space="preserve"> K.Projekt K1022 03:  Izgradnja srednje škole i šk.igrališta</t>
  </si>
  <si>
    <t xml:space="preserve"> Program 1023:  Socijalna skrb  </t>
  </si>
  <si>
    <t xml:space="preserve"> Aktivnost A1023 01:  Pomoći građanima i kućanstvima</t>
  </si>
  <si>
    <t xml:space="preserve"> Aktivnost A1023 04:  Pomoć udr.invalid. i hendikep.osoba</t>
  </si>
  <si>
    <t xml:space="preserve"> K.projekt K1023 07:  Izgradnja doma za starije</t>
  </si>
  <si>
    <t>POMOĆI DANE U INO. I UNUTAR OPĆEG PRORAČUNA</t>
  </si>
  <si>
    <t xml:space="preserve"> Program 1006:  Održavanje, dogradnja i adaptacija
                                   poslovnih objekta</t>
  </si>
  <si>
    <t xml:space="preserve"> T.projekt T2001 03:  Uređenje dječjeg igrališta vrtića</t>
  </si>
  <si>
    <t>se po nositeljima, korisnicima, programima, aktivnostima i projektima u posebnom dijelu Izmjena i dopuna Proračuna</t>
  </si>
  <si>
    <t>383</t>
  </si>
  <si>
    <t>Kazne, penali i naknade štete</t>
  </si>
  <si>
    <t xml:space="preserve"> Kazne, penali i naknade štete</t>
  </si>
  <si>
    <t xml:space="preserve"> Aktivnost A1005 05:  Usluge policije i pomoć komunalnog 
redarstva</t>
  </si>
  <si>
    <t xml:space="preserve"> K.projekt K1006 04:  Rekonstrukcija posl.objekta na Trgu Marka 
Miličića</t>
  </si>
  <si>
    <t xml:space="preserve"> K.projekt K1009 03:  Kupnja zemljišta za sanaciju odlagališta
                                       i izgradnju reciklažnog dvorišta</t>
  </si>
  <si>
    <t xml:space="preserve"> T.projekt T1009 05:  Pomoć Odvodnji-Hvar za izgradnju
                                         fekalne kanalizacije</t>
  </si>
  <si>
    <t xml:space="preserve"> K.projekt K1009 06:  Izgradnja oborinske odvodnje</t>
  </si>
  <si>
    <t xml:space="preserve"> Aktivnost A1009 07:  Nabava materijala i edukacija građana
                                    za odvajanje otpada</t>
  </si>
  <si>
    <t xml:space="preserve"> K.projekt K1010 01:  Razvojna strategija turizma i
                              studija utjecaja na okoliš</t>
  </si>
  <si>
    <t xml:space="preserve"> K.projekt K1011 04:  Kupnja nekretnina na Trgu
                                          Marka Miličića-tržnica</t>
  </si>
  <si>
    <t xml:space="preserve"> Aktivnost A1011 05:  Uređenje Etno-eko sela</t>
  </si>
  <si>
    <t xml:space="preserve"> Aktivnost A1011 06:  Izgradnja nove benzinske postaje</t>
  </si>
  <si>
    <t xml:space="preserve"> K.projekt K1014 04:  Uređenje Trga Sv. Stjepana</t>
  </si>
  <si>
    <t xml:space="preserve"> K.projekt K1014 05:  Izgradnja i implementacija IP mreže</t>
  </si>
  <si>
    <t xml:space="preserve"> K.projekt K2001 02: Dodat. Ulaganje na zgradi i 
                           dvorištu Dječjeg vrtića Hvar</t>
  </si>
  <si>
    <t xml:space="preserve"> Program 1002:  Prigodno kulturni-zabavni programi</t>
  </si>
  <si>
    <t>* plan rashoda i izdataka *</t>
  </si>
  <si>
    <t xml:space="preserve"> K projekt K1011 04: Kupnja nekretnine na Trgu Marka  
   Miličića-tržnica
                                   </t>
  </si>
  <si>
    <t>Stjecanje nekretnina
- tržnica</t>
  </si>
  <si>
    <t xml:space="preserve"> Kupnja nekretnine </t>
  </si>
  <si>
    <t>Uređena tržnica za potrebe građana</t>
  </si>
  <si>
    <t>K1011 04</t>
  </si>
  <si>
    <t xml:space="preserve"> K projekt K1011 06: Izgradnja nove benzinske postaje
                                   </t>
  </si>
  <si>
    <t>K1011 06</t>
  </si>
  <si>
    <t xml:space="preserve">  Izgradnja nove benzinske postaje</t>
  </si>
  <si>
    <t>Izrada tehničke dokumentaciju</t>
  </si>
  <si>
    <t>Stvoreni uvjeti za mjesto nove benzinske postaje</t>
  </si>
  <si>
    <t xml:space="preserve">  Dodatna ulaganja na zgradi  i dvorištu dječjeg vrtića Hvar</t>
  </si>
  <si>
    <t>Projekcija
za 2021.</t>
  </si>
  <si>
    <t xml:space="preserve"> K.projekt K1009 06: Izgradnja oborinske odvodnje</t>
  </si>
  <si>
    <t>K1009 06</t>
  </si>
  <si>
    <t xml:space="preserve">  Izgradnja oborinske odvodnje</t>
  </si>
  <si>
    <t>Izgradnja oborinske odvodnje</t>
  </si>
  <si>
    <t xml:space="preserve"> K.projekt K1014 04: Uređenje Trga Sv. Stjepana</t>
  </si>
  <si>
    <t xml:space="preserve">  Uređenje Trga Sv. Stjepana</t>
  </si>
  <si>
    <t>Uređenje glavnog trga</t>
  </si>
  <si>
    <t>Uređenje javne površine</t>
  </si>
  <si>
    <t>Uređen glavni trg</t>
  </si>
  <si>
    <t xml:space="preserve"> K.projekt K1014 05: Izgradnja i implementacija IP mreže</t>
  </si>
  <si>
    <t>Povećani broj uređenih javnih pvoršina</t>
  </si>
  <si>
    <t>Gradnja novih javnih površina</t>
  </si>
  <si>
    <t>Uređenost prostora</t>
  </si>
  <si>
    <t>K1014 05</t>
  </si>
  <si>
    <t>Novo vozilo autocisterna</t>
  </si>
  <si>
    <t>Plaćanje rate leasinga</t>
  </si>
  <si>
    <t>Učinkovitije gašenje požara</t>
  </si>
  <si>
    <t xml:space="preserve"> Manje nezbrinutog 
 kom. otpada i manja 
 zagađenost
 okoliša</t>
  </si>
  <si>
    <t xml:space="preserve"> Radovi na izgradnji
 kanalizacije
 </t>
  </si>
  <si>
    <t xml:space="preserve"> Manje fekalnih izljeva
 otpada i manja zagađenost
 okoliša</t>
  </si>
  <si>
    <t>423</t>
  </si>
  <si>
    <t>Prijevozna sredstva</t>
  </si>
  <si>
    <t xml:space="preserve"> Program1006:  Održavanje, dogradnja i adaptacija
poslovnih objekata</t>
  </si>
  <si>
    <t>K1006 02</t>
  </si>
  <si>
    <t xml:space="preserve"> K.projekt K1006 02: Adaptacija i dograd. zgrade Zakaštil</t>
  </si>
  <si>
    <t xml:space="preserve"> K.projekt K1006 04: Rekonstrukcija posl.objekta 
na Trgu Marka Miličića</t>
  </si>
  <si>
    <t xml:space="preserve">  Rekonstrukcija posl.objekta na Trgu Marka Miličića</t>
  </si>
  <si>
    <t xml:space="preserve"> K.projekt K1019 10: Dodatno ulaganje na gradskoj Loggi
 i kuli sat</t>
  </si>
  <si>
    <t xml:space="preserve"> K.projekt K1019 10:  Dodatna ulaganja na gradskoj Loggi
i kuli sat</t>
  </si>
  <si>
    <t xml:space="preserve">  Kupnja nekret.na Trgu Marka Miličića-tržnica</t>
  </si>
  <si>
    <t>Tehnička dokumentacija za novu benzinsku stanicu</t>
  </si>
  <si>
    <t xml:space="preserve"> Dokumentacija za izgradnju
 lučice
 </t>
  </si>
  <si>
    <t xml:space="preserve"> K.projekt K1018 05: Dodatn.ulaganje u nogomet.igralište K.Luka</t>
  </si>
  <si>
    <t xml:space="preserve">  Dodatna ulaganja na gradskoj Loggi i kuli sat</t>
  </si>
  <si>
    <t xml:space="preserve"> K.projekt K2001 02: Dodatno ulaganja na zgradi i dvorištu
                                         Dječjeg vrtića Hvar</t>
  </si>
  <si>
    <t xml:space="preserve"> T.Projekt T1009 02: Pomoć Komunalnom za sanaciju 
odlagališta komunal. otpada i izgradnja reciklažnog dvorišta</t>
  </si>
  <si>
    <t xml:space="preserve"> T.projekt T1009 05: Pomoć Odvodnji za izgradnju kanalizacije</t>
  </si>
  <si>
    <t xml:space="preserve"> Prijevozna sredstva</t>
  </si>
  <si>
    <t>Viškovi -922</t>
  </si>
  <si>
    <t>Viškovi
-922</t>
  </si>
  <si>
    <t xml:space="preserve"> Aktivnost A1001 02:  Rad gradskog vijeća
     i radnih tijela GV</t>
  </si>
  <si>
    <t xml:space="preserve"> Aktivnost A1002 01:  Prigodni kulturni-zabavni programi, 
priredbe, koncerti, predstave i sl.</t>
  </si>
  <si>
    <t xml:space="preserve"> Program 1008:  Izgradnja i održavanje cesta i puteva</t>
  </si>
  <si>
    <t xml:space="preserve"> Program 1010:  Projekti strateškog razvoja i EU fondova</t>
  </si>
  <si>
    <t xml:space="preserve"> K.projekt K1011 02:  Planovi i projekti prostornog uređenja</t>
  </si>
  <si>
    <t xml:space="preserve"> K.projekt K1013 02:  Izgradnja javne rasvjete</t>
  </si>
  <si>
    <t xml:space="preserve"> Aktivnost A1015 03:  Održavanje grad.groblja i mrtvačnica                 </t>
  </si>
  <si>
    <t xml:space="preserve"> Aktivnost A1019 02:  Dani hvarskog kazališta</t>
  </si>
  <si>
    <t xml:space="preserve"> T.projekt T3001 02:  Kupnja knjižne građe i opreme </t>
  </si>
  <si>
    <t>PRORAČUNA GRADA HVARA ZA 2020. GODINU</t>
  </si>
  <si>
    <t>I PROJEKCIJE ZA 2021 I 2022. GODINU</t>
  </si>
  <si>
    <t xml:space="preserve">   632</t>
  </si>
  <si>
    <t xml:space="preserve"> Pomoći od međunarodnih organizacija te insititucija i tijela EU</t>
  </si>
  <si>
    <t xml:space="preserve">   84</t>
  </si>
  <si>
    <t xml:space="preserve"> PRIMICI OD ZADUŽIVANJA</t>
  </si>
  <si>
    <t xml:space="preserve">   844</t>
  </si>
  <si>
    <t xml:space="preserve"> Primljeni krediti i zajmovi od kreditnih i ostalih fin.institucija izvan javnog sektora</t>
  </si>
  <si>
    <t xml:space="preserve">   847</t>
  </si>
  <si>
    <t xml:space="preserve"> Primljeni zajmovi od drugih razina vlasti</t>
  </si>
  <si>
    <t>Plan za
2020.god.</t>
  </si>
  <si>
    <t>NOVI PLAN
za 2020.god.</t>
  </si>
  <si>
    <t xml:space="preserve">     U Proračunu Grada Hvara za 2020. godinu i projekcijama za 2021. i 2022.godinu ("Službeni glasnik Grada Hvara"</t>
  </si>
  <si>
    <t>br. 13/19) u članku 1. "Plan za 2020.god." mijenja se i glasi:</t>
  </si>
  <si>
    <t>I Z V O R I     F I N A N C I R A N J A   za   2020. god.</t>
  </si>
  <si>
    <t xml:space="preserve">   RAZDJEL  001:   PREDSTAVNIČKA I IZVRŠNA TIJELA, GRADSKA 
                                 UPRAVA TE PRORAČUNSKI KORISNICI </t>
  </si>
  <si>
    <t xml:space="preserve"> Aktivnost A1004 01:  Izdaci po zajmovima i jamstvima</t>
  </si>
  <si>
    <t>54</t>
  </si>
  <si>
    <t>IZDACI ZA OTPLATU GLAVNICE PRIMLJENIH KREDITA I ZAJMOVA</t>
  </si>
  <si>
    <t>544</t>
  </si>
  <si>
    <t>Otplata glavnice primljenih kredita i zajmova od kred.i otalih fin.inst. Izvan jav. sektora</t>
  </si>
  <si>
    <t>342</t>
  </si>
  <si>
    <t>Kamate na primljene kredite i zajmove</t>
  </si>
  <si>
    <t>5</t>
  </si>
  <si>
    <t xml:space="preserve"> IZDACI ZA FINANCIJSKU IMOVINU I OTPLATE ZAJMOVA</t>
  </si>
  <si>
    <t xml:space="preserve"> IZDACI ZA OTPLATU GLAVNICE PRIMLJENIH KREDITA I ZAJMOVA</t>
  </si>
  <si>
    <t xml:space="preserve"> Otplata glavnice primljenih kredita i zajmova od kreditnih i 
ostalih financijskih institucija izvan javnog sektora</t>
  </si>
  <si>
    <t xml:space="preserve"> Kamate na primljene kredite i zajmove</t>
  </si>
  <si>
    <t xml:space="preserve"> Program 1004:  Financijski poslovi i obveze</t>
  </si>
  <si>
    <t xml:space="preserve"> Aktivnost A1004 02:  Ostali financijski poslovi</t>
  </si>
  <si>
    <t xml:space="preserve"> T. projekt T1006 05:  Uređenje zgrade stare škole u Velom Grablju</t>
  </si>
  <si>
    <t xml:space="preserve"> K.projekt K1007 03:  Kupnja zemljišta za poslovno- gospod.zonu</t>
  </si>
  <si>
    <t xml:space="preserve"> T.projekt T1009 02:  Pomoć Komunalnom za sanaciju kom.
                                  Odlagališta, gradnju reciklaž.dvorišta i sortirnice</t>
  </si>
  <si>
    <t xml:space="preserve"> Aktivnost A1013 01:  Održavanje javne rasvjete i troš.energije za JR</t>
  </si>
  <si>
    <t xml:space="preserve"> Program 1014:  Izgradnja i održavanje površina javne namjene</t>
  </si>
  <si>
    <t xml:space="preserve"> T.projekt T1014 02:  Pomoć Komunalnom za kupnju
  uređaja i kom.opreme za čišćenje i zbrinjavanje otpada na JP</t>
  </si>
  <si>
    <t xml:space="preserve"> K.projekt K1014 03:  Izgradnja površina javne namjene</t>
  </si>
  <si>
    <t xml:space="preserve"> Program 1016:  Održavanje i gospodarenje obal.pojasom</t>
  </si>
  <si>
    <t xml:space="preserve"> Aktivnost A1016 02:  Gospodarenje obalom i čišćenje obale
                                     i obalnog pojasa                        </t>
  </si>
  <si>
    <t xml:space="preserve"> K.projekt K1016 03:  Izgradnja lučice Križna Luka</t>
  </si>
  <si>
    <t xml:space="preserve"> Aktivnost A1018 02:  Donacija sportskoj zajednici</t>
  </si>
  <si>
    <t>RASHODI ZA NABAVU NEPROIZ.DUGOT.IMOVINE</t>
  </si>
  <si>
    <t>Nematerijalna imovina</t>
  </si>
  <si>
    <t xml:space="preserve"> GLAVA 00104:   USTANOVA U KULTURI</t>
  </si>
  <si>
    <t xml:space="preserve"> Program 4001:   Kulturna djelatnost</t>
  </si>
  <si>
    <t xml:space="preserve"> Aktivnost A4001 01: Stručna, administ. i izvršna tijela </t>
  </si>
  <si>
    <t>DOPUNA MODELA FINANCIJSKOG PLANA ZA 2020 GODINU</t>
  </si>
  <si>
    <t>412</t>
  </si>
  <si>
    <t xml:space="preserve"> Ostala prava</t>
  </si>
  <si>
    <t xml:space="preserve">Grada Hvara za 2020. godinu kako slijedi: </t>
  </si>
  <si>
    <t xml:space="preserve">    Sastavni dio ovih Izmjena i dopuna Proračuna Grada Hvara za 2020.godinu su:</t>
  </si>
  <si>
    <t>1.  Rashodi i izdaci prema funkcijskoj klasifikaciji (Izmjene 1/20),</t>
  </si>
  <si>
    <t>2.  Dopuna modela financijskog plana za 2020.g plan- prihoda i primitaka (Izmjene 1/20),</t>
  </si>
  <si>
    <t>3.  Dopuna modela financijskog plana za 2020.g-plan rashoda i izdataka (Izmjene 1/20),</t>
  </si>
  <si>
    <t>4.  Plan razvojnih programa - investicije 2020-2022 (Izmjene 1/20),</t>
  </si>
  <si>
    <t>5.  Plan razvojnih programa - kapitalne pomoći 2020-2022 (Izmjene 1/20).</t>
  </si>
  <si>
    <t xml:space="preserve">     Ove Izmjene i dopune Proračuna Grada Hvara za 2020.godinu stupaju na snagu prvog dana od dana objave u      </t>
  </si>
  <si>
    <t>Plan za
2020. god.</t>
  </si>
  <si>
    <t>NOVI
PLAN ZA
2020 god.</t>
  </si>
  <si>
    <t>te Računu rashoda i izdataka za 2020. godinu, povećavaju se i smanjuju kako slijedi:</t>
  </si>
  <si>
    <t xml:space="preserve"> U K U P N O   R A S H O D I   I    I Z D A C I   ( 3 + 4 + 5 )</t>
  </si>
  <si>
    <t>KLASA: 400-01/19-01/42</t>
  </si>
  <si>
    <r>
      <t xml:space="preserve">RASHODI I IZDACI PREMA FUNKCIJSKOJ KLASIFIKACIJI  </t>
    </r>
    <r>
      <rPr>
        <i/>
        <sz val="12"/>
        <rFont val="Arial Narrow"/>
        <family val="2"/>
      </rPr>
      <t>(Izmjene 1/20)</t>
    </r>
  </si>
  <si>
    <t>PLAN  ZA
2020. GOD.</t>
  </si>
  <si>
    <r>
      <t xml:space="preserve">PLAN RAZVOJNIH PROGRAMA - INVESTICIJE 2020-2022  </t>
    </r>
    <r>
      <rPr>
        <sz val="18"/>
        <rFont val="Arial Narrow"/>
        <family val="2"/>
      </rPr>
      <t>(Izmjene 1/20)</t>
    </r>
  </si>
  <si>
    <t>Plan
za 2020.</t>
  </si>
  <si>
    <t>Projekcija
za 2022.</t>
  </si>
  <si>
    <t>Efikasnost prikupljanja otpada te uređenost prostorija</t>
  </si>
  <si>
    <t xml:space="preserve">Uređenje objekta </t>
  </si>
  <si>
    <t xml:space="preserve">Funkcionalan i uređen objekat
</t>
  </si>
  <si>
    <t xml:space="preserve"> Bolja prometna regulacija i infrastruktura</t>
  </si>
  <si>
    <t xml:space="preserve"> Bolja prometna povezanost</t>
  </si>
  <si>
    <t>Prohodnost ulica i sprječavanje poplava</t>
  </si>
  <si>
    <t>Riješeno stanje oborinske odvodnje</t>
  </si>
  <si>
    <t xml:space="preserve"> K.projekt K1010 02:  Projekt pametnog grada</t>
  </si>
  <si>
    <t xml:space="preserve">  Projekt pametnog grada</t>
  </si>
  <si>
    <t>Efikasnost funkcioniranja grada</t>
  </si>
  <si>
    <t>Sređivanje evidencije nekretnina</t>
  </si>
  <si>
    <t xml:space="preserve"> Povečanje prihoda od naknada</t>
  </si>
  <si>
    <t xml:space="preserve"> Povećanje pokrivenosti LED
 javnom rasvjetom</t>
  </si>
  <si>
    <t>Ušteda utroška el. Energije</t>
  </si>
  <si>
    <t xml:space="preserve"> K.projekt K1014 03: Izgradnja površina javne namjene</t>
  </si>
  <si>
    <t xml:space="preserve">  Izgradnja površina javne namjene</t>
  </si>
  <si>
    <t>Brojčana oznaka i naziv programa/projekta/aktivnosti</t>
  </si>
  <si>
    <t xml:space="preserve"> Program1007: Poticaj razvoju poduzetništva</t>
  </si>
  <si>
    <t xml:space="preserve"> K projekt K1007 03: Kupnja zemljišta za poslovnu-gospodarsku zonu</t>
  </si>
  <si>
    <t>K1007 03</t>
  </si>
  <si>
    <t xml:space="preserve">  Kupnja zemljišta za poslovnu-gospodarsku zonu</t>
  </si>
  <si>
    <t>Uspostava gospodarsko-poslovne zone</t>
  </si>
  <si>
    <t>Kupnja zemljišta</t>
  </si>
  <si>
    <t>Uspostava gosp.-posl.zone</t>
  </si>
  <si>
    <t xml:space="preserve"> K.projekt K1009 03: Kupnja zemljišta za sanac.odlagališta i izgradnju reciklaž.dvorišta i sortirnice</t>
  </si>
  <si>
    <t xml:space="preserve">  Kupnja zemljišta za sanaciju odlagališta i
  izgradnju reciklaž.dvorišta i sortnirnice</t>
  </si>
  <si>
    <t xml:space="preserve"> K.projekt K1010 01: Razvojna strategija turizma i 
studija utjecaja na okoliš</t>
  </si>
  <si>
    <t xml:space="preserve"> Izrada razvojne strategije turizma i studije utjecaja na okoliš</t>
  </si>
  <si>
    <t>K.projekt K3001 036: Izgradnja nove knjižnice</t>
  </si>
  <si>
    <t>K3001 03</t>
  </si>
  <si>
    <t xml:space="preserve">  Izgradnja nove knjižnice</t>
  </si>
  <si>
    <t>Trajni smještaj gradske knjižnice</t>
  </si>
  <si>
    <t>Radovi na izgradnji</t>
  </si>
  <si>
    <t>Novo uređena knjižnica</t>
  </si>
  <si>
    <t xml:space="preserve"> K.projekt K3001 03:  Izgradnja nove knjižnice</t>
  </si>
  <si>
    <r>
      <t xml:space="preserve">PLAN RAZVOJNIH PROGRAMA - KAPITALNE POMOĆI 2020-2022  </t>
    </r>
    <r>
      <rPr>
        <sz val="18"/>
        <rFont val="Arial Narrow"/>
        <family val="2"/>
      </rPr>
      <t>(Izmjene 1/20)</t>
    </r>
  </si>
  <si>
    <t xml:space="preserve">  Kapitalna donacija DVD-u Hvar za nabavu autocisterne</t>
  </si>
  <si>
    <t xml:space="preserve"> T.Projekt: Donacija DVD-u Hvar za nabavu autocisterne</t>
  </si>
  <si>
    <t xml:space="preserve">   83</t>
  </si>
  <si>
    <t xml:space="preserve">   832</t>
  </si>
  <si>
    <t xml:space="preserve"> PRIMICI OD PRODAJE DIONICA I UDJELA U GLAVNICI</t>
  </si>
  <si>
    <t xml:space="preserve"> PRIMICI OD PRODAJE DIONICA I UDJELA U GLAVNICI
 TRGOVAČKIH DRUŠTAVA U JAVNOM SEKTORU</t>
  </si>
  <si>
    <t>Namjen.
Primici</t>
  </si>
  <si>
    <t>Namjenski primici</t>
  </si>
  <si>
    <t>Hvar,28. srpnja, 2020.godine</t>
  </si>
  <si>
    <t>URBROJ: 2128/01-02-20-04</t>
  </si>
  <si>
    <t>Grada Hvara ("Službeni glasnik Grada Hvara" br. 3/18 i 10/18) Gradsko vijeće Grada Hvara na 45. sjednici održanoj</t>
  </si>
  <si>
    <t>dana 28. srpnja, 2020. godine  d o n o s i:</t>
  </si>
  <si>
    <t xml:space="preserve">        Rashodi poslovanja i rashodi za nabavu nefinancijske imovine u ukupnoj svoti od 37.924.750 kuna raspoređuju </t>
  </si>
  <si>
    <t xml:space="preserve"> K.projekt K1018 06:  Izgradnja sportske judo dvorane u Općini Jelsa</t>
  </si>
  <si>
    <t>Hvar, 28. srpnja, 2020. god.</t>
  </si>
  <si>
    <t xml:space="preserve"> K.Projekt K1018 06: Izgradnja sportske judo dvorane u Općini Jelsa</t>
  </si>
  <si>
    <t xml:space="preserve">  K1018 06</t>
  </si>
  <si>
    <t xml:space="preserve">  Kapitalna pomoć Općini Jelsa </t>
  </si>
  <si>
    <t xml:space="preserve"> Izgradnja nove judo dvorane</t>
  </si>
  <si>
    <t xml:space="preserve"> Sufinanciranje dijela troškova gradnje</t>
  </si>
  <si>
    <t>Uređene prostor za vježbu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</si>
</sst>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6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5"/>
      <name val="Algerian"/>
      <family val="5"/>
    </font>
    <font>
      <b/>
      <sz val="12"/>
      <name val="Algerian"/>
      <family val="5"/>
    </font>
    <font>
      <b/>
      <sz val="18"/>
      <name val="Algerian"/>
      <family val="5"/>
    </font>
    <font>
      <b/>
      <sz val="16"/>
      <name val="Algerian"/>
      <family val="5"/>
    </font>
    <font>
      <sz val="8"/>
      <name val="Arial"/>
      <family val="2"/>
    </font>
    <font>
      <sz val="9"/>
      <name val="Agency FB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11"/>
      <name val="Bell MT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8"/>
      <name val="Algerian"/>
      <family val="5"/>
    </font>
    <font>
      <i/>
      <sz val="9"/>
      <name val="Arial Narrow"/>
      <family val="2"/>
    </font>
    <font>
      <sz val="18"/>
      <name val="Arial Narrow"/>
      <family val="2"/>
    </font>
    <font>
      <i/>
      <sz val="12"/>
      <name val="Algerian"/>
      <family val="5"/>
    </font>
    <font>
      <i/>
      <sz val="12"/>
      <name val="Arial Narrow"/>
      <family val="2"/>
    </font>
    <font>
      <sz val="8"/>
      <name val="Agency FB"/>
      <family val="2"/>
    </font>
    <font>
      <i/>
      <sz val="7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34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 indent="1"/>
    </xf>
    <xf numFmtId="0" fontId="0" fillId="36" borderId="10" xfId="0" applyFill="1" applyBorder="1" applyAlignment="1">
      <alignment/>
    </xf>
    <xf numFmtId="0" fontId="8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3" fontId="15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/>
    </xf>
    <xf numFmtId="3" fontId="2" fillId="36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indent="1"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2" fillId="34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49" fontId="8" fillId="34" borderId="1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22" fillId="35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49" fontId="22" fillId="0" borderId="10" xfId="0" applyNumberFormat="1" applyFont="1" applyBorder="1" applyAlignment="1">
      <alignment horizontal="left" indent="1"/>
    </xf>
    <xf numFmtId="49" fontId="8" fillId="34" borderId="10" xfId="0" applyNumberFormat="1" applyFont="1" applyFill="1" applyBorder="1" applyAlignment="1">
      <alignment horizontal="left" indent="1"/>
    </xf>
    <xf numFmtId="49" fontId="22" fillId="0" borderId="10" xfId="0" applyNumberFormat="1" applyFont="1" applyBorder="1" applyAlignment="1">
      <alignment horizontal="left" indent="1"/>
    </xf>
    <xf numFmtId="0" fontId="22" fillId="0" borderId="10" xfId="0" applyFont="1" applyBorder="1" applyAlignment="1">
      <alignment horizontal="left" indent="1"/>
    </xf>
    <xf numFmtId="3" fontId="22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NumberFormat="1" applyFont="1" applyBorder="1" applyAlignment="1">
      <alignment horizontal="left" inden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 horizontal="center"/>
    </xf>
    <xf numFmtId="3" fontId="22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37" borderId="10" xfId="0" applyFont="1" applyFill="1" applyBorder="1" applyAlignment="1">
      <alignment horizontal="center"/>
    </xf>
    <xf numFmtId="49" fontId="5" fillId="37" borderId="10" xfId="0" applyNumberFormat="1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3" fontId="8" fillId="38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8" fillId="12" borderId="10" xfId="0" applyNumberFormat="1" applyFont="1" applyFill="1" applyBorder="1" applyAlignment="1">
      <alignment/>
    </xf>
    <xf numFmtId="3" fontId="8" fillId="19" borderId="10" xfId="0" applyNumberFormat="1" applyFont="1" applyFill="1" applyBorder="1" applyAlignment="1">
      <alignment/>
    </xf>
    <xf numFmtId="3" fontId="8" fillId="13" borderId="15" xfId="0" applyNumberFormat="1" applyFont="1" applyFill="1" applyBorder="1" applyAlignment="1">
      <alignment vertical="center"/>
    </xf>
    <xf numFmtId="3" fontId="8" fillId="13" borderId="10" xfId="0" applyNumberFormat="1" applyFont="1" applyFill="1" applyBorder="1" applyAlignment="1">
      <alignment vertical="center"/>
    </xf>
    <xf numFmtId="3" fontId="8" fillId="12" borderId="11" xfId="0" applyNumberFormat="1" applyFont="1" applyFill="1" applyBorder="1" applyAlignment="1">
      <alignment/>
    </xf>
    <xf numFmtId="3" fontId="8" fillId="12" borderId="10" xfId="0" applyNumberFormat="1" applyFont="1" applyFill="1" applyBorder="1" applyAlignment="1">
      <alignment/>
    </xf>
    <xf numFmtId="0" fontId="6" fillId="19" borderId="10" xfId="0" applyFont="1" applyFill="1" applyBorder="1" applyAlignment="1">
      <alignment horizontal="left" indent="1"/>
    </xf>
    <xf numFmtId="0" fontId="8" fillId="0" borderId="10" xfId="0" applyFont="1" applyBorder="1" applyAlignment="1">
      <alignment horizontal="left" indent="2"/>
    </xf>
    <xf numFmtId="0" fontId="5" fillId="0" borderId="10" xfId="0" applyFont="1" applyBorder="1" applyAlignment="1">
      <alignment horizontal="left" indent="2"/>
    </xf>
    <xf numFmtId="4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0" fillId="0" borderId="16" xfId="0" applyFont="1" applyBorder="1" applyAlignment="1">
      <alignment/>
    </xf>
    <xf numFmtId="3" fontId="30" fillId="0" borderId="10" xfId="0" applyNumberFormat="1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left" vertical="center"/>
    </xf>
    <xf numFmtId="3" fontId="3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14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0" borderId="0" xfId="0" applyFont="1" applyAlignment="1">
      <alignment/>
    </xf>
    <xf numFmtId="0" fontId="2" fillId="38" borderId="15" xfId="0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14" fillId="0" borderId="10" xfId="0" applyFont="1" applyBorder="1" applyAlignment="1">
      <alignment horizontal="left" indent="1"/>
    </xf>
    <xf numFmtId="0" fontId="31" fillId="0" borderId="10" xfId="0" applyFont="1" applyBorder="1" applyAlignment="1">
      <alignment horizontal="left" indent="1"/>
    </xf>
    <xf numFmtId="0" fontId="22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 wrapText="1"/>
    </xf>
    <xf numFmtId="0" fontId="20" fillId="0" borderId="14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left" indent="1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 indent="1"/>
    </xf>
    <xf numFmtId="0" fontId="22" fillId="0" borderId="14" xfId="0" applyFont="1" applyBorder="1" applyAlignment="1">
      <alignment/>
    </xf>
    <xf numFmtId="3" fontId="0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6" fillId="0" borderId="16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left"/>
    </xf>
    <xf numFmtId="49" fontId="8" fillId="34" borderId="13" xfId="0" applyNumberFormat="1" applyFont="1" applyFill="1" applyBorder="1" applyAlignment="1">
      <alignment horizontal="left"/>
    </xf>
    <xf numFmtId="49" fontId="8" fillId="33" borderId="12" xfId="0" applyNumberFormat="1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49" fontId="8" fillId="33" borderId="12" xfId="0" applyNumberFormat="1" applyFont="1" applyFill="1" applyBorder="1" applyAlignment="1">
      <alignment wrapText="1"/>
    </xf>
    <xf numFmtId="49" fontId="8" fillId="33" borderId="13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left" wrapText="1"/>
    </xf>
    <xf numFmtId="49" fontId="8" fillId="34" borderId="13" xfId="0" applyNumberFormat="1" applyFont="1" applyFill="1" applyBorder="1" applyAlignment="1">
      <alignment horizontal="left" wrapText="1"/>
    </xf>
    <xf numFmtId="49" fontId="2" fillId="13" borderId="12" xfId="0" applyNumberFormat="1" applyFont="1" applyFill="1" applyBorder="1" applyAlignment="1">
      <alignment horizontal="left" vertical="center" wrapText="1"/>
    </xf>
    <xf numFmtId="49" fontId="2" fillId="13" borderId="13" xfId="0" applyNumberFormat="1" applyFont="1" applyFill="1" applyBorder="1" applyAlignment="1">
      <alignment horizontal="left" vertical="center" wrapText="1"/>
    </xf>
    <xf numFmtId="49" fontId="2" fillId="13" borderId="12" xfId="0" applyNumberFormat="1" applyFont="1" applyFill="1" applyBorder="1" applyAlignment="1">
      <alignment horizontal="left" vertical="center"/>
    </xf>
    <xf numFmtId="49" fontId="2" fillId="13" borderId="13" xfId="0" applyNumberFormat="1" applyFont="1" applyFill="1" applyBorder="1" applyAlignment="1">
      <alignment horizontal="left" vertical="center"/>
    </xf>
    <xf numFmtId="49" fontId="8" fillId="33" borderId="13" xfId="0" applyNumberFormat="1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/>
    </xf>
    <xf numFmtId="49" fontId="16" fillId="33" borderId="12" xfId="0" applyNumberFormat="1" applyFont="1" applyFill="1" applyBorder="1" applyAlignment="1">
      <alignment horizontal="left" wrapText="1"/>
    </xf>
    <xf numFmtId="49" fontId="16" fillId="33" borderId="13" xfId="0" applyNumberFormat="1" applyFont="1" applyFill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0" fontId="2" fillId="38" borderId="12" xfId="0" applyFont="1" applyFill="1" applyBorder="1" applyAlignment="1">
      <alignment horizontal="left" vertical="center" wrapText="1"/>
    </xf>
    <xf numFmtId="0" fontId="2" fillId="38" borderId="17" xfId="0" applyFont="1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left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49" fontId="16" fillId="33" borderId="12" xfId="0" applyNumberFormat="1" applyFont="1" applyFill="1" applyBorder="1" applyAlignment="1">
      <alignment horizontal="left"/>
    </xf>
    <xf numFmtId="0" fontId="20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38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wrapText="1"/>
    </xf>
    <xf numFmtId="49" fontId="2" fillId="36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left"/>
    </xf>
    <xf numFmtId="49" fontId="3" fillId="33" borderId="13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left" wrapText="1"/>
    </xf>
    <xf numFmtId="49" fontId="3" fillId="33" borderId="13" xfId="0" applyNumberFormat="1" applyFont="1" applyFill="1" applyBorder="1" applyAlignment="1">
      <alignment horizontal="left" wrapText="1"/>
    </xf>
    <xf numFmtId="49" fontId="2" fillId="36" borderId="12" xfId="0" applyNumberFormat="1" applyFont="1" applyFill="1" applyBorder="1" applyAlignment="1">
      <alignment horizontal="left"/>
    </xf>
    <xf numFmtId="49" fontId="2" fillId="36" borderId="13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49" fontId="32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zoomScale="140" zoomScaleNormal="140" zoomScalePageLayoutView="0" workbookViewId="0" topLeftCell="A119">
      <selection activeCell="E109" sqref="E109"/>
    </sheetView>
  </sheetViews>
  <sheetFormatPr defaultColWidth="9.140625" defaultRowHeight="12.75"/>
  <cols>
    <col min="1" max="1" width="9.57421875" style="11" customWidth="1"/>
    <col min="2" max="2" width="48.8515625" style="11" customWidth="1"/>
    <col min="3" max="5" width="10.7109375" style="11" customWidth="1"/>
    <col min="6" max="16384" width="9.140625" style="11" customWidth="1"/>
  </cols>
  <sheetData>
    <row r="1" s="96" customFormat="1" ht="25.5" customHeight="1">
      <c r="A1" s="96" t="s">
        <v>402</v>
      </c>
    </row>
    <row r="2" s="96" customFormat="1" ht="15" customHeight="1">
      <c r="A2" s="96" t="s">
        <v>808</v>
      </c>
    </row>
    <row r="3" s="96" customFormat="1" ht="15" customHeight="1">
      <c r="A3" s="96" t="s">
        <v>809</v>
      </c>
    </row>
    <row r="4" ht="42.75" customHeight="1"/>
    <row r="5" spans="1:5" ht="30" customHeight="1">
      <c r="A5" s="153" t="s">
        <v>561</v>
      </c>
      <c r="B5" s="153"/>
      <c r="C5" s="153"/>
      <c r="D5" s="153"/>
      <c r="E5" s="153"/>
    </row>
    <row r="6" spans="1:5" ht="21" customHeight="1">
      <c r="A6" s="154" t="s">
        <v>695</v>
      </c>
      <c r="B6" s="154"/>
      <c r="C6" s="154"/>
      <c r="D6" s="154"/>
      <c r="E6" s="154"/>
    </row>
    <row r="7" spans="1:5" ht="18" customHeight="1">
      <c r="A7" s="157" t="s">
        <v>696</v>
      </c>
      <c r="B7" s="157"/>
      <c r="C7" s="157"/>
      <c r="D7" s="157"/>
      <c r="E7" s="157"/>
    </row>
    <row r="8" spans="1:2" ht="18" customHeight="1">
      <c r="A8" s="18"/>
      <c r="B8" s="18"/>
    </row>
    <row r="9" ht="27" customHeight="1">
      <c r="A9" s="52" t="s">
        <v>108</v>
      </c>
    </row>
    <row r="11" spans="1:5" ht="16.5" customHeight="1">
      <c r="A11" s="155" t="s">
        <v>173</v>
      </c>
      <c r="B11" s="155"/>
      <c r="C11" s="155"/>
      <c r="D11" s="155"/>
      <c r="E11" s="155"/>
    </row>
    <row r="13" ht="16.5" customHeight="1">
      <c r="A13" s="96" t="s">
        <v>707</v>
      </c>
    </row>
    <row r="14" ht="13.5" customHeight="1">
      <c r="A14" s="96" t="s">
        <v>708</v>
      </c>
    </row>
    <row r="15" ht="6" customHeight="1"/>
    <row r="16" spans="1:5" ht="27" customHeight="1">
      <c r="A16" s="158" t="s">
        <v>130</v>
      </c>
      <c r="B16" s="159"/>
      <c r="C16" s="76" t="s">
        <v>705</v>
      </c>
      <c r="D16" s="76" t="s">
        <v>562</v>
      </c>
      <c r="E16" s="76" t="s">
        <v>706</v>
      </c>
    </row>
    <row r="17" spans="1:5" ht="18" customHeight="1">
      <c r="A17" s="12" t="s">
        <v>126</v>
      </c>
      <c r="B17" s="12"/>
      <c r="C17" s="31">
        <f>C47</f>
        <v>60406700</v>
      </c>
      <c r="D17" s="31">
        <f>D47</f>
        <v>-34339250</v>
      </c>
      <c r="E17" s="31">
        <f>E47</f>
        <v>26067450</v>
      </c>
    </row>
    <row r="18" spans="1:5" ht="18" customHeight="1">
      <c r="A18" s="12" t="s">
        <v>109</v>
      </c>
      <c r="B18" s="12"/>
      <c r="C18" s="31">
        <f>C72</f>
        <v>30000</v>
      </c>
      <c r="D18" s="31">
        <f>D72</f>
        <v>100000</v>
      </c>
      <c r="E18" s="31">
        <f>E72</f>
        <v>130000</v>
      </c>
    </row>
    <row r="19" spans="1:5" ht="18" customHeight="1">
      <c r="A19" s="13" t="s">
        <v>110</v>
      </c>
      <c r="B19" s="13"/>
      <c r="C19" s="22">
        <f>SUM(C17:C18)</f>
        <v>60436700</v>
      </c>
      <c r="D19" s="22">
        <f>SUM(D17:D18)</f>
        <v>-34239250</v>
      </c>
      <c r="E19" s="22">
        <f>SUM(E17:E18)</f>
        <v>26197450</v>
      </c>
    </row>
    <row r="20" spans="1:5" ht="18" customHeight="1">
      <c r="A20" s="12" t="s">
        <v>127</v>
      </c>
      <c r="B20" s="12"/>
      <c r="C20" s="31">
        <f>C90</f>
        <v>40654050</v>
      </c>
      <c r="D20" s="31">
        <f>D90</f>
        <v>-16101400</v>
      </c>
      <c r="E20" s="31">
        <f>E90</f>
        <v>24552650</v>
      </c>
    </row>
    <row r="21" spans="1:5" ht="18" customHeight="1">
      <c r="A21" s="12" t="s">
        <v>111</v>
      </c>
      <c r="B21" s="12"/>
      <c r="C21" s="31">
        <f>C117</f>
        <v>25901100</v>
      </c>
      <c r="D21" s="31">
        <f>D117</f>
        <v>-12529000</v>
      </c>
      <c r="E21" s="31">
        <f>E117</f>
        <v>13372100</v>
      </c>
    </row>
    <row r="22" spans="1:5" ht="18" customHeight="1">
      <c r="A22" s="13" t="s">
        <v>128</v>
      </c>
      <c r="B22" s="13"/>
      <c r="C22" s="22">
        <f>SUM(C20:C21)</f>
        <v>66555150</v>
      </c>
      <c r="D22" s="22">
        <f>SUM(D20:D21)</f>
        <v>-28630400</v>
      </c>
      <c r="E22" s="22">
        <f>SUM(E20:E21)</f>
        <v>37924750</v>
      </c>
    </row>
    <row r="23" spans="1:5" ht="18" customHeight="1">
      <c r="A23" s="12" t="s">
        <v>112</v>
      </c>
      <c r="B23" s="12"/>
      <c r="C23" s="31">
        <f>C19-C22</f>
        <v>-6118450</v>
      </c>
      <c r="D23" s="31">
        <f>D19-D22</f>
        <v>-5608850</v>
      </c>
      <c r="E23" s="31">
        <f>E19-E22</f>
        <v>-11727300</v>
      </c>
    </row>
    <row r="24" ht="19.5" customHeight="1"/>
    <row r="25" spans="1:5" ht="27" customHeight="1">
      <c r="A25" s="24" t="s">
        <v>129</v>
      </c>
      <c r="B25" s="25"/>
      <c r="C25" s="76" t="s">
        <v>705</v>
      </c>
      <c r="D25" s="76" t="s">
        <v>562</v>
      </c>
      <c r="E25" s="76" t="s">
        <v>706</v>
      </c>
    </row>
    <row r="26" spans="1:5" ht="18" customHeight="1">
      <c r="A26" s="77" t="s">
        <v>232</v>
      </c>
      <c r="B26" s="12"/>
      <c r="C26" s="31">
        <f>C79</f>
        <v>3000000</v>
      </c>
      <c r="D26" s="31">
        <f>D79</f>
        <v>307000</v>
      </c>
      <c r="E26" s="31">
        <f>E79</f>
        <v>3307000</v>
      </c>
    </row>
    <row r="27" spans="1:5" ht="18" customHeight="1">
      <c r="A27" s="77" t="s">
        <v>14</v>
      </c>
      <c r="B27" s="12"/>
      <c r="C27" s="31">
        <f>C134</f>
        <v>150000</v>
      </c>
      <c r="D27" s="31">
        <f>D134</f>
        <v>-150000</v>
      </c>
      <c r="E27" s="31">
        <f>E134</f>
        <v>0</v>
      </c>
    </row>
    <row r="28" spans="1:5" ht="18" customHeight="1">
      <c r="A28" s="13" t="s">
        <v>187</v>
      </c>
      <c r="B28" s="13"/>
      <c r="C28" s="22">
        <f>C26-C27</f>
        <v>2850000</v>
      </c>
      <c r="D28" s="22">
        <f>D26-D27</f>
        <v>457000</v>
      </c>
      <c r="E28" s="22">
        <f>E26-E27</f>
        <v>3307000</v>
      </c>
    </row>
    <row r="29" spans="3:5" ht="21" customHeight="1">
      <c r="C29" s="21"/>
      <c r="D29" s="21"/>
      <c r="E29" s="21"/>
    </row>
    <row r="30" spans="1:5" ht="18" customHeight="1">
      <c r="A30" s="13" t="s">
        <v>131</v>
      </c>
      <c r="B30" s="13"/>
      <c r="C30" s="78">
        <f>C85</f>
        <v>63436700</v>
      </c>
      <c r="D30" s="78">
        <f>D85</f>
        <v>-33932250</v>
      </c>
      <c r="E30" s="78">
        <f>E85</f>
        <v>29504450</v>
      </c>
    </row>
    <row r="31" spans="1:5" ht="18" customHeight="1">
      <c r="A31" s="13" t="s">
        <v>132</v>
      </c>
      <c r="B31" s="13"/>
      <c r="C31" s="78">
        <f>C22+C27</f>
        <v>66705150</v>
      </c>
      <c r="D31" s="78">
        <f>D22+D27</f>
        <v>-28780400</v>
      </c>
      <c r="E31" s="78">
        <f>E22+E27</f>
        <v>37924750</v>
      </c>
    </row>
    <row r="32" spans="1:5" ht="18" customHeight="1">
      <c r="A32" s="12" t="s">
        <v>133</v>
      </c>
      <c r="B32" s="12"/>
      <c r="C32" s="31">
        <f>C30-C31</f>
        <v>-3268450</v>
      </c>
      <c r="D32" s="31">
        <f>D30-D31</f>
        <v>-5151850</v>
      </c>
      <c r="E32" s="31">
        <f>E30-E31</f>
        <v>-8420300</v>
      </c>
    </row>
    <row r="33" spans="1:5" ht="18" customHeight="1">
      <c r="A33" s="13" t="s">
        <v>290</v>
      </c>
      <c r="B33" s="13"/>
      <c r="C33" s="22">
        <v>3268450</v>
      </c>
      <c r="D33" s="22">
        <f>E33-C33</f>
        <v>5151850</v>
      </c>
      <c r="E33" s="22">
        <v>8420300</v>
      </c>
    </row>
    <row r="34" spans="1:5" ht="18" customHeight="1">
      <c r="A34" s="12" t="s">
        <v>134</v>
      </c>
      <c r="B34" s="12"/>
      <c r="C34" s="31">
        <f>C33+C32</f>
        <v>0</v>
      </c>
      <c r="D34" s="31">
        <f>D33+D32</f>
        <v>0</v>
      </c>
      <c r="E34" s="31">
        <f>E33+E32</f>
        <v>0</v>
      </c>
    </row>
    <row r="35" ht="20.25" customHeight="1"/>
    <row r="36" ht="20.25" customHeight="1"/>
    <row r="37" ht="20.25" customHeight="1"/>
    <row r="38" ht="20.25" customHeight="1"/>
    <row r="39" ht="15.75" customHeight="1"/>
    <row r="40" spans="1:5" s="96" customFormat="1" ht="18" customHeight="1">
      <c r="A40" s="155" t="s">
        <v>183</v>
      </c>
      <c r="B40" s="155"/>
      <c r="C40" s="155"/>
      <c r="D40" s="155"/>
      <c r="E40" s="155"/>
    </row>
    <row r="41" s="96" customFormat="1" ht="12"/>
    <row r="42" s="96" customFormat="1" ht="15" customHeight="1">
      <c r="A42" s="96" t="s">
        <v>563</v>
      </c>
    </row>
    <row r="43" s="96" customFormat="1" ht="15" customHeight="1">
      <c r="A43" s="96" t="s">
        <v>754</v>
      </c>
    </row>
    <row r="44" spans="1:2" ht="25.5" customHeight="1">
      <c r="A44" s="9" t="s">
        <v>12</v>
      </c>
      <c r="B44" s="9"/>
    </row>
    <row r="45" spans="3:5" ht="12" customHeight="1">
      <c r="C45" s="19"/>
      <c r="D45" s="79"/>
      <c r="E45" s="79" t="s">
        <v>107</v>
      </c>
    </row>
    <row r="46" spans="1:5" ht="25.5" customHeight="1">
      <c r="A46" s="67" t="s">
        <v>106</v>
      </c>
      <c r="B46" s="107" t="s">
        <v>146</v>
      </c>
      <c r="C46" s="82" t="s">
        <v>705</v>
      </c>
      <c r="D46" s="82" t="s">
        <v>562</v>
      </c>
      <c r="E46" s="82" t="s">
        <v>706</v>
      </c>
    </row>
    <row r="47" spans="1:5" ht="24" customHeight="1">
      <c r="A47" s="80" t="s">
        <v>135</v>
      </c>
      <c r="B47" s="81" t="s">
        <v>136</v>
      </c>
      <c r="C47" s="15">
        <f>C48+C52+C59+C62+C66+C69</f>
        <v>60406700</v>
      </c>
      <c r="D47" s="15">
        <f>D48+D52+D59+D62+D66+D69</f>
        <v>-34339250</v>
      </c>
      <c r="E47" s="15">
        <f>E48+E52+E59+E62+E66+E69</f>
        <v>26067450</v>
      </c>
    </row>
    <row r="48" spans="1:5" ht="21" customHeight="1">
      <c r="A48" s="16" t="s">
        <v>137</v>
      </c>
      <c r="B48" s="13" t="s">
        <v>113</v>
      </c>
      <c r="C48" s="14">
        <f>C49+C50+C51</f>
        <v>22610000</v>
      </c>
      <c r="D48" s="14">
        <f>D49+D50+D51</f>
        <v>-13912000</v>
      </c>
      <c r="E48" s="14">
        <f>E49+E50+E51</f>
        <v>8698000</v>
      </c>
    </row>
    <row r="49" spans="1:5" s="21" customFormat="1" ht="18" customHeight="1">
      <c r="A49" s="58" t="s">
        <v>138</v>
      </c>
      <c r="B49" s="57" t="s">
        <v>322</v>
      </c>
      <c r="C49" s="59">
        <v>9050000</v>
      </c>
      <c r="D49" s="59">
        <f>E49-C49</f>
        <v>-4602000</v>
      </c>
      <c r="E49" s="59">
        <v>4448000</v>
      </c>
    </row>
    <row r="50" spans="1:5" s="21" customFormat="1" ht="18" customHeight="1">
      <c r="A50" s="58" t="s">
        <v>139</v>
      </c>
      <c r="B50" s="57" t="s">
        <v>323</v>
      </c>
      <c r="C50" s="59">
        <v>9550000</v>
      </c>
      <c r="D50" s="59">
        <f>E50-C50</f>
        <v>-6110000</v>
      </c>
      <c r="E50" s="59">
        <v>3440000</v>
      </c>
    </row>
    <row r="51" spans="1:5" s="21" customFormat="1" ht="18" customHeight="1">
      <c r="A51" s="58" t="s">
        <v>140</v>
      </c>
      <c r="B51" s="57" t="s">
        <v>324</v>
      </c>
      <c r="C51" s="59">
        <v>4010000</v>
      </c>
      <c r="D51" s="59">
        <f>E51-C51</f>
        <v>-3200000</v>
      </c>
      <c r="E51" s="59">
        <v>810000</v>
      </c>
    </row>
    <row r="52" spans="1:5" ht="21" customHeight="1">
      <c r="A52" s="16" t="s">
        <v>141</v>
      </c>
      <c r="B52" s="13" t="s">
        <v>114</v>
      </c>
      <c r="C52" s="14">
        <f>SUM(C53:C58)</f>
        <v>11382500</v>
      </c>
      <c r="D52" s="14">
        <f>SUM(D53:D58)</f>
        <v>-3736500</v>
      </c>
      <c r="E52" s="14">
        <f>SUM(E53:E58)</f>
        <v>7646000</v>
      </c>
    </row>
    <row r="53" spans="1:5" s="21" customFormat="1" ht="18" customHeight="1">
      <c r="A53" s="58" t="s">
        <v>459</v>
      </c>
      <c r="B53" s="57" t="s">
        <v>460</v>
      </c>
      <c r="C53" s="59">
        <v>0</v>
      </c>
      <c r="D53" s="59">
        <f aca="true" t="shared" si="0" ref="D53:D58">E53-C53</f>
        <v>195000</v>
      </c>
      <c r="E53" s="59">
        <v>195000</v>
      </c>
    </row>
    <row r="54" spans="1:5" s="21" customFormat="1" ht="18" customHeight="1">
      <c r="A54" s="58" t="s">
        <v>697</v>
      </c>
      <c r="B54" s="57" t="s">
        <v>698</v>
      </c>
      <c r="C54" s="59">
        <v>112500</v>
      </c>
      <c r="D54" s="59">
        <f t="shared" si="0"/>
        <v>-112500</v>
      </c>
      <c r="E54" s="59">
        <v>0</v>
      </c>
    </row>
    <row r="55" spans="1:5" s="21" customFormat="1" ht="18" customHeight="1">
      <c r="A55" s="58" t="s">
        <v>142</v>
      </c>
      <c r="B55" s="57" t="s">
        <v>325</v>
      </c>
      <c r="C55" s="59">
        <v>5510000</v>
      </c>
      <c r="D55" s="59">
        <f t="shared" si="0"/>
        <v>-489000</v>
      </c>
      <c r="E55" s="59">
        <v>5021000</v>
      </c>
    </row>
    <row r="56" spans="1:5" s="21" customFormat="1" ht="18" customHeight="1">
      <c r="A56" s="58" t="s">
        <v>98</v>
      </c>
      <c r="B56" s="57" t="s">
        <v>326</v>
      </c>
      <c r="C56" s="59">
        <v>2800000</v>
      </c>
      <c r="D56" s="59">
        <f t="shared" si="0"/>
        <v>-2655000</v>
      </c>
      <c r="E56" s="59">
        <v>145000</v>
      </c>
    </row>
    <row r="57" spans="1:5" s="21" customFormat="1" ht="18" customHeight="1">
      <c r="A57" s="58" t="s">
        <v>292</v>
      </c>
      <c r="B57" s="57" t="s">
        <v>446</v>
      </c>
      <c r="C57" s="59">
        <v>260000</v>
      </c>
      <c r="D57" s="59">
        <f t="shared" si="0"/>
        <v>-175000</v>
      </c>
      <c r="E57" s="59">
        <v>85000</v>
      </c>
    </row>
    <row r="58" spans="1:5" s="21" customFormat="1" ht="18" customHeight="1">
      <c r="A58" s="58" t="s">
        <v>415</v>
      </c>
      <c r="B58" s="57" t="s">
        <v>445</v>
      </c>
      <c r="C58" s="59">
        <v>2700000</v>
      </c>
      <c r="D58" s="59">
        <f t="shared" si="0"/>
        <v>-500000</v>
      </c>
      <c r="E58" s="59">
        <v>2200000</v>
      </c>
    </row>
    <row r="59" spans="1:5" ht="20.25" customHeight="1">
      <c r="A59" s="16" t="s">
        <v>143</v>
      </c>
      <c r="B59" s="13" t="s">
        <v>115</v>
      </c>
      <c r="C59" s="14">
        <f>C60+C61</f>
        <v>6846100</v>
      </c>
      <c r="D59" s="14">
        <f>D60+D61</f>
        <v>-2655900</v>
      </c>
      <c r="E59" s="14">
        <f>E60+E61</f>
        <v>4190200</v>
      </c>
    </row>
    <row r="60" spans="1:5" s="21" customFormat="1" ht="18" customHeight="1">
      <c r="A60" s="58" t="s">
        <v>144</v>
      </c>
      <c r="B60" s="57" t="s">
        <v>327</v>
      </c>
      <c r="C60" s="59">
        <v>46100</v>
      </c>
      <c r="D60" s="59">
        <f>E60-C60</f>
        <v>-15900</v>
      </c>
      <c r="E60" s="59">
        <v>30200</v>
      </c>
    </row>
    <row r="61" spans="1:5" s="21" customFormat="1" ht="18" customHeight="1">
      <c r="A61" s="58" t="s">
        <v>145</v>
      </c>
      <c r="B61" s="57" t="s">
        <v>328</v>
      </c>
      <c r="C61" s="59">
        <v>6800000</v>
      </c>
      <c r="D61" s="59">
        <f>E61-C61</f>
        <v>-2640000</v>
      </c>
      <c r="E61" s="59">
        <v>4160000</v>
      </c>
    </row>
    <row r="62" spans="1:5" ht="21" customHeight="1">
      <c r="A62" s="17" t="s">
        <v>147</v>
      </c>
      <c r="B62" s="13" t="s">
        <v>233</v>
      </c>
      <c r="C62" s="14">
        <f>C63+C64+C65</f>
        <v>10455750</v>
      </c>
      <c r="D62" s="14">
        <f>D63+D64+D65</f>
        <v>-6377500</v>
      </c>
      <c r="E62" s="14">
        <f>E63+E64+E65</f>
        <v>4078250</v>
      </c>
    </row>
    <row r="63" spans="1:5" s="21" customFormat="1" ht="18" customHeight="1">
      <c r="A63" s="60" t="s">
        <v>148</v>
      </c>
      <c r="B63" s="57" t="s">
        <v>329</v>
      </c>
      <c r="C63" s="59">
        <v>970000</v>
      </c>
      <c r="D63" s="59">
        <f>E63-C63</f>
        <v>-120000</v>
      </c>
      <c r="E63" s="59">
        <v>850000</v>
      </c>
    </row>
    <row r="64" spans="1:5" s="21" customFormat="1" ht="18" customHeight="1">
      <c r="A64" s="60" t="s">
        <v>149</v>
      </c>
      <c r="B64" s="57" t="s">
        <v>330</v>
      </c>
      <c r="C64" s="59">
        <v>2985750</v>
      </c>
      <c r="D64" s="59">
        <f>E64-C64</f>
        <v>-2357500</v>
      </c>
      <c r="E64" s="59">
        <v>628250</v>
      </c>
    </row>
    <row r="65" spans="1:5" s="21" customFormat="1" ht="18" customHeight="1">
      <c r="A65" s="60" t="s">
        <v>175</v>
      </c>
      <c r="B65" s="57" t="s">
        <v>331</v>
      </c>
      <c r="C65" s="59">
        <v>6500000</v>
      </c>
      <c r="D65" s="59">
        <f>E65-C65</f>
        <v>-3900000</v>
      </c>
      <c r="E65" s="59">
        <v>2600000</v>
      </c>
    </row>
    <row r="66" spans="1:5" ht="21" customHeight="1">
      <c r="A66" s="17" t="s">
        <v>150</v>
      </c>
      <c r="B66" s="13" t="s">
        <v>234</v>
      </c>
      <c r="C66" s="14">
        <f>C67+C68</f>
        <v>8772350</v>
      </c>
      <c r="D66" s="14">
        <f>D67+D68</f>
        <v>-7437350</v>
      </c>
      <c r="E66" s="14">
        <f>E67+E68</f>
        <v>1335000</v>
      </c>
    </row>
    <row r="67" spans="1:5" s="21" customFormat="1" ht="18" customHeight="1">
      <c r="A67" s="60" t="s">
        <v>151</v>
      </c>
      <c r="B67" s="57" t="s">
        <v>332</v>
      </c>
      <c r="C67" s="59">
        <v>8505000</v>
      </c>
      <c r="D67" s="59">
        <f>E67-C67</f>
        <v>-7642000</v>
      </c>
      <c r="E67" s="59">
        <v>863000</v>
      </c>
    </row>
    <row r="68" spans="1:5" s="21" customFormat="1" ht="18" customHeight="1">
      <c r="A68" s="60" t="s">
        <v>152</v>
      </c>
      <c r="B68" s="57" t="s">
        <v>333</v>
      </c>
      <c r="C68" s="59">
        <v>267350</v>
      </c>
      <c r="D68" s="59">
        <f>E68-C68</f>
        <v>204650</v>
      </c>
      <c r="E68" s="59">
        <v>472000</v>
      </c>
    </row>
    <row r="69" spans="1:5" ht="21" customHeight="1">
      <c r="A69" s="17" t="s">
        <v>176</v>
      </c>
      <c r="B69" s="13" t="s">
        <v>177</v>
      </c>
      <c r="C69" s="14">
        <f>C70+C71</f>
        <v>340000</v>
      </c>
      <c r="D69" s="14">
        <f>D70+D71</f>
        <v>-220000</v>
      </c>
      <c r="E69" s="14">
        <f>E70+E71</f>
        <v>120000</v>
      </c>
    </row>
    <row r="70" spans="1:5" s="21" customFormat="1" ht="18" customHeight="1">
      <c r="A70" s="60" t="s">
        <v>178</v>
      </c>
      <c r="B70" s="57" t="s">
        <v>334</v>
      </c>
      <c r="C70" s="59">
        <v>250000</v>
      </c>
      <c r="D70" s="59">
        <f>E70-C70</f>
        <v>-170000</v>
      </c>
      <c r="E70" s="59">
        <v>80000</v>
      </c>
    </row>
    <row r="71" spans="1:5" s="21" customFormat="1" ht="18" customHeight="1">
      <c r="A71" s="60" t="s">
        <v>184</v>
      </c>
      <c r="B71" s="57" t="s">
        <v>335</v>
      </c>
      <c r="C71" s="59">
        <v>90000</v>
      </c>
      <c r="D71" s="59">
        <f>E71-C71</f>
        <v>-50000</v>
      </c>
      <c r="E71" s="59">
        <v>40000</v>
      </c>
    </row>
    <row r="72" spans="1:5" ht="23.25" customHeight="1">
      <c r="A72" s="84" t="s">
        <v>153</v>
      </c>
      <c r="B72" s="81" t="s">
        <v>116</v>
      </c>
      <c r="C72" s="15">
        <f>C73+C75</f>
        <v>30000</v>
      </c>
      <c r="D72" s="15">
        <f>D73+D75</f>
        <v>100000</v>
      </c>
      <c r="E72" s="15">
        <f>E73+E75</f>
        <v>130000</v>
      </c>
    </row>
    <row r="73" spans="1:5" ht="21" customHeight="1">
      <c r="A73" s="17" t="s">
        <v>154</v>
      </c>
      <c r="B73" s="13" t="s">
        <v>192</v>
      </c>
      <c r="C73" s="14">
        <f>SUM(C74)</f>
        <v>20000</v>
      </c>
      <c r="D73" s="14">
        <f>SUM(D74)</f>
        <v>100000</v>
      </c>
      <c r="E73" s="14">
        <f>SUM(E74)</f>
        <v>120000</v>
      </c>
    </row>
    <row r="74" spans="1:5" s="21" customFormat="1" ht="18" customHeight="1">
      <c r="A74" s="60" t="s">
        <v>155</v>
      </c>
      <c r="B74" s="57" t="s">
        <v>336</v>
      </c>
      <c r="C74" s="59">
        <v>20000</v>
      </c>
      <c r="D74" s="59">
        <f>E74-C74</f>
        <v>100000</v>
      </c>
      <c r="E74" s="59">
        <v>120000</v>
      </c>
    </row>
    <row r="75" spans="1:5" ht="21" customHeight="1">
      <c r="A75" s="17" t="s">
        <v>156</v>
      </c>
      <c r="B75" s="13" t="s">
        <v>193</v>
      </c>
      <c r="C75" s="14">
        <f>SUM(C76+C77)</f>
        <v>10000</v>
      </c>
      <c r="D75" s="14">
        <f>SUM(D76+D77)</f>
        <v>0</v>
      </c>
      <c r="E75" s="14">
        <f>SUM(E76+E77)</f>
        <v>10000</v>
      </c>
    </row>
    <row r="76" spans="1:5" s="21" customFormat="1" ht="18" customHeight="1">
      <c r="A76" s="60" t="s">
        <v>157</v>
      </c>
      <c r="B76" s="57" t="s">
        <v>337</v>
      </c>
      <c r="C76" s="59">
        <v>10000</v>
      </c>
      <c r="D76" s="59">
        <f>E76-C76</f>
        <v>0</v>
      </c>
      <c r="E76" s="59">
        <v>10000</v>
      </c>
    </row>
    <row r="77" spans="1:5" s="21" customFormat="1" ht="18" customHeight="1">
      <c r="A77" s="60" t="s">
        <v>197</v>
      </c>
      <c r="B77" s="57" t="s">
        <v>338</v>
      </c>
      <c r="C77" s="59">
        <v>0</v>
      </c>
      <c r="D77" s="59">
        <f>E77-C77</f>
        <v>0</v>
      </c>
      <c r="E77" s="59">
        <v>0</v>
      </c>
    </row>
    <row r="78" spans="1:5" ht="22.5" customHeight="1">
      <c r="A78" s="12"/>
      <c r="B78" s="85" t="s">
        <v>117</v>
      </c>
      <c r="C78" s="15">
        <f>C47+C72</f>
        <v>60436700</v>
      </c>
      <c r="D78" s="15">
        <f>D47+D72</f>
        <v>-34239250</v>
      </c>
      <c r="E78" s="15">
        <f>E47+E72</f>
        <v>26197450</v>
      </c>
    </row>
    <row r="79" spans="1:5" ht="23.25" customHeight="1">
      <c r="A79" s="84" t="s">
        <v>198</v>
      </c>
      <c r="B79" s="81" t="s">
        <v>199</v>
      </c>
      <c r="C79" s="15">
        <f>C80+C82</f>
        <v>3000000</v>
      </c>
      <c r="D79" s="15">
        <f>D80+D82</f>
        <v>307000</v>
      </c>
      <c r="E79" s="15">
        <f>E80+E82</f>
        <v>3307000</v>
      </c>
    </row>
    <row r="80" spans="1:5" ht="21" customHeight="1">
      <c r="A80" s="17" t="s">
        <v>800</v>
      </c>
      <c r="B80" s="13" t="s">
        <v>802</v>
      </c>
      <c r="C80" s="14">
        <f>C81</f>
        <v>0</v>
      </c>
      <c r="D80" s="14">
        <f>D81</f>
        <v>307000</v>
      </c>
      <c r="E80" s="14">
        <f>E81</f>
        <v>307000</v>
      </c>
    </row>
    <row r="81" spans="1:5" ht="21.75" customHeight="1">
      <c r="A81" s="86" t="s">
        <v>801</v>
      </c>
      <c r="B81" s="141" t="s">
        <v>803</v>
      </c>
      <c r="C81" s="88">
        <v>0</v>
      </c>
      <c r="D81" s="59">
        <f>E81-C81</f>
        <v>307000</v>
      </c>
      <c r="E81" s="88">
        <v>307000</v>
      </c>
    </row>
    <row r="82" spans="1:5" ht="21" customHeight="1">
      <c r="A82" s="17" t="s">
        <v>699</v>
      </c>
      <c r="B82" s="13" t="s">
        <v>700</v>
      </c>
      <c r="C82" s="14">
        <f>SUM(C83:C84)</f>
        <v>3000000</v>
      </c>
      <c r="D82" s="14">
        <f>SUM(D83:D84)</f>
        <v>0</v>
      </c>
      <c r="E82" s="14">
        <f>SUM(E83:E84)</f>
        <v>3000000</v>
      </c>
    </row>
    <row r="83" spans="1:5" ht="18" customHeight="1">
      <c r="A83" s="86" t="s">
        <v>701</v>
      </c>
      <c r="B83" s="135" t="s">
        <v>702</v>
      </c>
      <c r="C83" s="88">
        <v>3000000</v>
      </c>
      <c r="D83" s="59">
        <f>E83-C83</f>
        <v>0</v>
      </c>
      <c r="E83" s="88">
        <v>3000000</v>
      </c>
    </row>
    <row r="84" spans="1:5" ht="18" customHeight="1">
      <c r="A84" s="86" t="s">
        <v>703</v>
      </c>
      <c r="B84" s="135" t="s">
        <v>704</v>
      </c>
      <c r="C84" s="88">
        <v>0</v>
      </c>
      <c r="D84" s="59">
        <f>E84-C84</f>
        <v>0</v>
      </c>
      <c r="E84" s="88">
        <v>0</v>
      </c>
    </row>
    <row r="85" spans="1:5" ht="22.5" customHeight="1">
      <c r="A85" s="12"/>
      <c r="B85" s="85" t="s">
        <v>200</v>
      </c>
      <c r="C85" s="15">
        <f>C78+C79</f>
        <v>63436700</v>
      </c>
      <c r="D85" s="15">
        <f>D78+D79</f>
        <v>-33932250</v>
      </c>
      <c r="E85" s="15">
        <f>E78+E79</f>
        <v>29504450</v>
      </c>
    </row>
    <row r="86" spans="1:5" ht="21.75" customHeight="1">
      <c r="A86" s="8"/>
      <c r="B86" s="28"/>
      <c r="C86" s="29"/>
      <c r="D86" s="29"/>
      <c r="E86" s="29"/>
    </row>
    <row r="87" ht="24.75" customHeight="1">
      <c r="A87" s="5" t="s">
        <v>158</v>
      </c>
    </row>
    <row r="88" ht="12.75" customHeight="1"/>
    <row r="89" spans="1:5" ht="27" customHeight="1">
      <c r="A89" s="67" t="s">
        <v>106</v>
      </c>
      <c r="B89" s="107" t="s">
        <v>13</v>
      </c>
      <c r="C89" s="82" t="s">
        <v>705</v>
      </c>
      <c r="D89" s="82" t="s">
        <v>562</v>
      </c>
      <c r="E89" s="82" t="s">
        <v>706</v>
      </c>
    </row>
    <row r="90" spans="1:5" ht="24" customHeight="1">
      <c r="A90" s="84" t="s">
        <v>159</v>
      </c>
      <c r="B90" s="81" t="s">
        <v>164</v>
      </c>
      <c r="C90" s="15">
        <f>C91+C95+C101+C104+C106+C109+C111</f>
        <v>40654050</v>
      </c>
      <c r="D90" s="15">
        <f>D91+D95+D101+D104+D106+D109+D111</f>
        <v>-16101400</v>
      </c>
      <c r="E90" s="15">
        <f>E91+E95+E101+E104+E106+E109+E111</f>
        <v>24552650</v>
      </c>
    </row>
    <row r="91" spans="1:5" ht="21" customHeight="1">
      <c r="A91" s="17" t="s">
        <v>160</v>
      </c>
      <c r="B91" s="90" t="s">
        <v>118</v>
      </c>
      <c r="C91" s="14">
        <f>SUM(C92+C93+C94)</f>
        <v>8302750</v>
      </c>
      <c r="D91" s="14">
        <f>SUM(D92+D93+D94)</f>
        <v>-1169750</v>
      </c>
      <c r="E91" s="14">
        <f>SUM(E92+E93+E94)</f>
        <v>7133000</v>
      </c>
    </row>
    <row r="92" spans="1:7" ht="18" customHeight="1">
      <c r="A92" s="86" t="s">
        <v>161</v>
      </c>
      <c r="B92" s="87" t="s">
        <v>339</v>
      </c>
      <c r="C92" s="88">
        <f>'2) Posebni'!D10+'2) Posebni'!D305+'2) Posebni'!D373+'2) Posebni'!D402+'2) Posebni'!D432</f>
        <v>6925000</v>
      </c>
      <c r="D92" s="88">
        <f>'2) Posebni'!E10+'2) Posebni'!E305+'2) Posebni'!E373+'2) Posebni'!E402+'2) Posebni'!E432</f>
        <v>-941000</v>
      </c>
      <c r="E92" s="88">
        <f>'2) Posebni'!F10+'2) Posebni'!F305+'2) Posebni'!F373+'2) Posebni'!F402+'2) Posebni'!F432</f>
        <v>5984000</v>
      </c>
      <c r="G92" s="79"/>
    </row>
    <row r="93" spans="1:5" ht="18" customHeight="1">
      <c r="A93" s="86" t="s">
        <v>162</v>
      </c>
      <c r="B93" s="87" t="s">
        <v>340</v>
      </c>
      <c r="C93" s="88">
        <f>'2) Posebni'!D11+'2) Posebni'!D374+'2) Posebni'!D403+'2) Posebni'!D433</f>
        <v>234000</v>
      </c>
      <c r="D93" s="88">
        <f>'2) Posebni'!E11+'2) Posebni'!E374+'2) Posebni'!E403+'2) Posebni'!E433</f>
        <v>-20000</v>
      </c>
      <c r="E93" s="88">
        <f>'2) Posebni'!F11+'2) Posebni'!F374+'2) Posebni'!F403+'2) Posebni'!F433</f>
        <v>214000</v>
      </c>
    </row>
    <row r="94" spans="1:5" ht="18" customHeight="1">
      <c r="A94" s="86" t="s">
        <v>163</v>
      </c>
      <c r="B94" s="87" t="s">
        <v>341</v>
      </c>
      <c r="C94" s="88">
        <f>'2) Posebni'!D12+'2) Posebni'!D306+'2) Posebni'!D375+'2) Posebni'!D404+'2) Posebni'!D434</f>
        <v>1143750</v>
      </c>
      <c r="D94" s="88">
        <f>'2) Posebni'!E12+'2) Posebni'!E306+'2) Posebni'!E375+'2) Posebni'!E404+'2) Posebni'!E434</f>
        <v>-208750</v>
      </c>
      <c r="E94" s="88">
        <f>'2) Posebni'!F12+'2) Posebni'!F306+'2) Posebni'!F375+'2) Posebni'!F404+'2) Posebni'!F434</f>
        <v>935000</v>
      </c>
    </row>
    <row r="95" spans="1:5" ht="21" customHeight="1">
      <c r="A95" s="34">
        <v>32</v>
      </c>
      <c r="B95" s="13" t="s">
        <v>119</v>
      </c>
      <c r="C95" s="14">
        <f>SUM(C96:C100)</f>
        <v>21425000</v>
      </c>
      <c r="D95" s="14">
        <f>SUM(D96:D100)</f>
        <v>-9776650</v>
      </c>
      <c r="E95" s="14">
        <f>SUM(E96:E100)</f>
        <v>11648350</v>
      </c>
    </row>
    <row r="96" spans="1:5" ht="18" customHeight="1">
      <c r="A96" s="91">
        <v>321</v>
      </c>
      <c r="B96" s="87" t="s">
        <v>342</v>
      </c>
      <c r="C96" s="88">
        <f>'2) Posebni'!D14+'2) Posebni'!D308+'2) Posebni'!D377+'2) Posebni'!D406+'2) Posebni'!D436</f>
        <v>483500</v>
      </c>
      <c r="D96" s="88">
        <f>'2) Posebni'!E14+'2) Posebni'!E308+'2) Posebni'!E377+'2) Posebni'!E406+'2) Posebni'!E436</f>
        <v>-146000</v>
      </c>
      <c r="E96" s="88">
        <f>'2) Posebni'!F14+'2) Posebni'!F308+'2) Posebni'!F377+'2) Posebni'!F406+'2) Posebni'!F436</f>
        <v>337500</v>
      </c>
    </row>
    <row r="97" spans="1:5" ht="18" customHeight="1">
      <c r="A97" s="91">
        <v>322</v>
      </c>
      <c r="B97" s="87" t="s">
        <v>343</v>
      </c>
      <c r="C97" s="88">
        <f>'2) Posebni'!D15+'2) Posebni'!D31+'2) Posebni'!D79+'2) Posebni'!D109+'2) Posebni'!D142+'2) Posebni'!D185+'2) Posebni'!D193+'2) Posebni'!D223+'2) Posebni'!D248+'2) Posebni'!D271+'2) Posebni'!D286+'2) Posebni'!D293+'2) Posebni'!D378+'2) Posebni'!D407+'2) Posebni'!D437</f>
        <v>2633000</v>
      </c>
      <c r="D97" s="88">
        <f>'2) Posebni'!E15+'2) Posebni'!E31+'2) Posebni'!E79+'2) Posebni'!E109+'2) Posebni'!E142+'2) Posebni'!E185+'2) Posebni'!E193+'2) Posebni'!E223+'2) Posebni'!E248+'2) Posebni'!E271+'2) Posebni'!E286+'2) Posebni'!E293+'2) Posebni'!E378+'2) Posebni'!E407+'2) Posebni'!E437</f>
        <v>-652000</v>
      </c>
      <c r="E97" s="88">
        <f>'2) Posebni'!F15+'2) Posebni'!F31+'2) Posebni'!F79+'2) Posebni'!F109+'2) Posebni'!F142+'2) Posebni'!F185+'2) Posebni'!F193+'2) Posebni'!F223+'2) Posebni'!F248+'2) Posebni'!F271+'2) Posebni'!F286+'2) Posebni'!F293+'2) Posebni'!F378+'2) Posebni'!F407+'2) Posebni'!F437</f>
        <v>1981000</v>
      </c>
    </row>
    <row r="98" spans="1:5" ht="18" customHeight="1">
      <c r="A98" s="91">
        <v>323</v>
      </c>
      <c r="B98" s="87" t="s">
        <v>344</v>
      </c>
      <c r="C98" s="88">
        <f>'2) Posebni'!D16+'2) Posebni'!D20+'2) Posebni'!D32+'2) Posebni'!D43+'2) Posebni'!D80+'2) Posebni'!D110+'2) Posebni'!D120+'2) Posebni'!D129+'2) Posebni'!D143+'2) Posebni'!D157+'2) Posebni'!D174+'2) Posebni'!D186+'2) Posebni'!D194+'2) Posebni'!D219+'2) Posebni'!D224+'2) Posebni'!D227+'2) Posebni'!D249+'2) Posebni'!D272+'2) Posebni'!D276+'2) Posebni'!D287+'2) Posebni'!D309+'2) Posebni'!D379+'2) Posebni'!D391+'2) Posebni'!D408+'2) Posebni'!D92+'2) Posebni'!D438</f>
        <v>17055050</v>
      </c>
      <c r="D98" s="88">
        <f>'2) Posebni'!E16+'2) Posebni'!E20+'2) Posebni'!E32+'2) Posebni'!E43+'2) Posebni'!E80+'2) Posebni'!E110+'2) Posebni'!E120+'2) Posebni'!E129+'2) Posebni'!E143+'2) Posebni'!E157+'2) Posebni'!E174+'2) Posebni'!E186+'2) Posebni'!E194+'2) Posebni'!E219+'2) Posebni'!E224+'2) Posebni'!E227+'2) Posebni'!E249+'2) Posebni'!E272+'2) Posebni'!E276+'2) Posebni'!E287+'2) Posebni'!E309+'2) Posebni'!E379+'2) Posebni'!E391+'2) Posebni'!E408+'2) Posebni'!E92+'2) Posebni'!E438</f>
        <v>-8343000</v>
      </c>
      <c r="E98" s="88">
        <f>'2) Posebni'!F16+'2) Posebni'!F20+'2) Posebni'!F32+'2) Posebni'!F43+'2) Posebni'!F80+'2) Posebni'!F110+'2) Posebni'!F120+'2) Posebni'!F129+'2) Posebni'!F143+'2) Posebni'!F157+'2) Posebni'!F174+'2) Posebni'!F186+'2) Posebni'!F194+'2) Posebni'!F219+'2) Posebni'!F224+'2) Posebni'!F227+'2) Posebni'!F249+'2) Posebni'!F272+'2) Posebni'!F276+'2) Posebni'!F287+'2) Posebni'!F309+'2) Posebni'!F379+'2) Posebni'!F391+'2) Posebni'!F408+'2) Posebni'!F92+'2) Posebni'!F438</f>
        <v>8712050</v>
      </c>
    </row>
    <row r="99" spans="1:5" ht="18" customHeight="1">
      <c r="A99" s="91" t="s">
        <v>185</v>
      </c>
      <c r="B99" s="87" t="s">
        <v>345</v>
      </c>
      <c r="C99" s="88">
        <f>'2) Posebni'!D21+'2) Posebni'!D44</f>
        <v>10000</v>
      </c>
      <c r="D99" s="88">
        <f>'2) Posebni'!E21+'2) Posebni'!E44</f>
        <v>-10000</v>
      </c>
      <c r="E99" s="88">
        <f>'2) Posebni'!F21+'2) Posebni'!F44</f>
        <v>0</v>
      </c>
    </row>
    <row r="100" spans="1:5" ht="18" customHeight="1">
      <c r="A100" s="91">
        <v>329</v>
      </c>
      <c r="B100" s="87" t="s">
        <v>346</v>
      </c>
      <c r="C100" s="88">
        <f>'2) Posebni'!D17+'2) Posebni'!D22+'2) Posebni'!D33+'2) Posebni'!D45+'2) Posebni'!D60+'2) Posebni'!D67+'2) Posebni'!D73+'2) Posebni'!D228+'2) Posebni'!D273+'2) Posebni'!D277+'2) Posebni'!D380+'2) Posebni'!D409+'2) Posebni'!D439</f>
        <v>1243450</v>
      </c>
      <c r="D100" s="88">
        <f>'2) Posebni'!E17+'2) Posebni'!E22+'2) Posebni'!E33+'2) Posebni'!E45+'2) Posebni'!E60+'2) Posebni'!E67+'2) Posebni'!E73+'2) Posebni'!E228+'2) Posebni'!E273+'2) Posebni'!E277+'2) Posebni'!E380+'2) Posebni'!E409+'2) Posebni'!E439</f>
        <v>-625650</v>
      </c>
      <c r="E100" s="88">
        <f>'2) Posebni'!F17+'2) Posebni'!F22+'2) Posebni'!F33+'2) Posebni'!F45+'2) Posebni'!F60+'2) Posebni'!F67+'2) Posebni'!F73+'2) Posebni'!F228+'2) Posebni'!F273+'2) Posebni'!F277+'2) Posebni'!F380+'2) Posebni'!F409+'2) Posebni'!F439</f>
        <v>617800</v>
      </c>
    </row>
    <row r="101" spans="1:5" ht="21" customHeight="1">
      <c r="A101" s="34">
        <v>34</v>
      </c>
      <c r="B101" s="13" t="s">
        <v>120</v>
      </c>
      <c r="C101" s="14">
        <f>C102+C103</f>
        <v>126300</v>
      </c>
      <c r="D101" s="14">
        <f>D102+D103</f>
        <v>-50000</v>
      </c>
      <c r="E101" s="14">
        <f>E102+E103</f>
        <v>76300</v>
      </c>
    </row>
    <row r="102" spans="1:5" ht="18" customHeight="1">
      <c r="A102" s="91" t="s">
        <v>716</v>
      </c>
      <c r="B102" s="87" t="s">
        <v>722</v>
      </c>
      <c r="C102" s="88">
        <f>'2) Posebni'!D55</f>
        <v>3000</v>
      </c>
      <c r="D102" s="88">
        <f>'2) Posebni'!E55</f>
        <v>-3000</v>
      </c>
      <c r="E102" s="88">
        <f>'2) Posebni'!F55</f>
        <v>0</v>
      </c>
    </row>
    <row r="103" spans="1:5" ht="18" customHeight="1">
      <c r="A103" s="91">
        <v>343</v>
      </c>
      <c r="B103" s="87" t="s">
        <v>347</v>
      </c>
      <c r="C103" s="88">
        <f>'2) Posebni'!D56+'2) Posebni'!D382+'2) Posebni'!D411+'2) Posebni'!D441</f>
        <v>123300</v>
      </c>
      <c r="D103" s="88">
        <f>'2) Posebni'!E56+'2) Posebni'!E382+'2) Posebni'!E411+'2) Posebni'!E441</f>
        <v>-47000</v>
      </c>
      <c r="E103" s="88">
        <f>'2) Posebni'!F56+'2) Posebni'!F382+'2) Posebni'!F411+'2) Posebni'!F441</f>
        <v>76300</v>
      </c>
    </row>
    <row r="104" spans="1:5" ht="21" customHeight="1">
      <c r="A104" s="34">
        <v>35</v>
      </c>
      <c r="B104" s="13" t="s">
        <v>121</v>
      </c>
      <c r="C104" s="14">
        <f>C105</f>
        <v>20000</v>
      </c>
      <c r="D104" s="14">
        <f>D105</f>
        <v>-20000</v>
      </c>
      <c r="E104" s="14">
        <f>E105</f>
        <v>0</v>
      </c>
    </row>
    <row r="105" spans="1:5" ht="18" customHeight="1">
      <c r="A105" s="91">
        <v>352</v>
      </c>
      <c r="B105" s="87" t="s">
        <v>348</v>
      </c>
      <c r="C105" s="88">
        <f>'2) Posebni'!D96</f>
        <v>20000</v>
      </c>
      <c r="D105" s="88">
        <f>'2) Posebni'!E96</f>
        <v>-20000</v>
      </c>
      <c r="E105" s="88">
        <f>'2) Posebni'!F96</f>
        <v>0</v>
      </c>
    </row>
    <row r="106" spans="1:5" ht="21" customHeight="1">
      <c r="A106" s="34" t="s">
        <v>205</v>
      </c>
      <c r="B106" s="13" t="s">
        <v>207</v>
      </c>
      <c r="C106" s="14">
        <f>C107+C108</f>
        <v>1425000</v>
      </c>
      <c r="D106" s="14">
        <f>D107+D108</f>
        <v>-412000</v>
      </c>
      <c r="E106" s="14">
        <f>E107+E108</f>
        <v>1013000</v>
      </c>
    </row>
    <row r="107" spans="1:5" ht="18" customHeight="1">
      <c r="A107" s="91" t="s">
        <v>206</v>
      </c>
      <c r="B107" s="87" t="s">
        <v>349</v>
      </c>
      <c r="C107" s="88">
        <f>'2) Posebni'!D74+'2) Posebni'!D345+'2) Posebni'!D264</f>
        <v>140000</v>
      </c>
      <c r="D107" s="88">
        <f>'2) Posebni'!E74+'2) Posebni'!E345+'2) Posebni'!E264</f>
        <v>50000</v>
      </c>
      <c r="E107" s="88">
        <f>'2) Posebni'!F74+'2) Posebni'!F345+'2) Posebni'!F264</f>
        <v>190000</v>
      </c>
    </row>
    <row r="108" spans="1:5" ht="18" customHeight="1">
      <c r="A108" s="91" t="s">
        <v>238</v>
      </c>
      <c r="B108" s="87" t="s">
        <v>350</v>
      </c>
      <c r="C108" s="88">
        <f>'2) Posebni'!D238+'2) Posebni'!D241+'2) Posebni'!D283+'2) Posebni'!D329+'2) Posebni'!D332</f>
        <v>1285000</v>
      </c>
      <c r="D108" s="88">
        <f>'2) Posebni'!E238+'2) Posebni'!E241+'2) Posebni'!E283+'2) Posebni'!E329+'2) Posebni'!E332</f>
        <v>-462000</v>
      </c>
      <c r="E108" s="88">
        <f>'2) Posebni'!F238+'2) Posebni'!F241+'2) Posebni'!F283+'2) Posebni'!F329+'2) Posebni'!F332</f>
        <v>823000</v>
      </c>
    </row>
    <row r="109" spans="1:5" ht="21" customHeight="1">
      <c r="A109" s="34">
        <v>37</v>
      </c>
      <c r="B109" s="13" t="s">
        <v>122</v>
      </c>
      <c r="C109" s="14">
        <f>C110</f>
        <v>805000</v>
      </c>
      <c r="D109" s="14">
        <f>D110</f>
        <v>-95000</v>
      </c>
      <c r="E109" s="14">
        <f>E110</f>
        <v>710000</v>
      </c>
    </row>
    <row r="110" spans="1:5" ht="18" customHeight="1">
      <c r="A110" s="91">
        <v>372</v>
      </c>
      <c r="B110" s="87" t="s">
        <v>351</v>
      </c>
      <c r="C110" s="88">
        <f>'2) Posebni'!D342+'2) Posebni'!D348+'2) Posebni'!D354</f>
        <v>805000</v>
      </c>
      <c r="D110" s="88">
        <f>'2) Posebni'!E342+'2) Posebni'!E348+'2) Posebni'!E354</f>
        <v>-95000</v>
      </c>
      <c r="E110" s="88">
        <f>'2) Posebni'!F342+'2) Posebni'!F348+'2) Posebni'!F354</f>
        <v>710000</v>
      </c>
    </row>
    <row r="111" spans="1:5" ht="21" customHeight="1">
      <c r="A111" s="34">
        <v>38</v>
      </c>
      <c r="B111" s="13" t="s">
        <v>188</v>
      </c>
      <c r="C111" s="14">
        <f>C112+C115+C116+C114+C113</f>
        <v>8550000</v>
      </c>
      <c r="D111" s="14">
        <f>D112+D115+D116+D114+D113</f>
        <v>-4578000</v>
      </c>
      <c r="E111" s="14">
        <f>E112+E115+E116+E114+E113</f>
        <v>3972000</v>
      </c>
    </row>
    <row r="112" spans="1:5" ht="18" customHeight="1">
      <c r="A112" s="91">
        <v>381</v>
      </c>
      <c r="B112" s="87" t="s">
        <v>352</v>
      </c>
      <c r="C112" s="88">
        <f>'2) Posebni'!D63+'2) Posebni'!D70+'2) Posebni'!D99+'2) Posebni'!D252+'2) Posebni'!D280+'2) Posebni'!D318+'2) Posebni'!D322+'2) Posebni'!D325+'2) Posebni'!D351+'2) Posebni'!D357+'2) Posebni'!D413+'2) Posebni'!D39</f>
        <v>4330000</v>
      </c>
      <c r="D112" s="88">
        <f>'2) Posebni'!E63+'2) Posebni'!E70+'2) Posebni'!E99+'2) Posebni'!E252+'2) Posebni'!E280+'2) Posebni'!E318+'2) Posebni'!E322+'2) Posebni'!E325+'2) Posebni'!E351+'2) Posebni'!E357+'2) Posebni'!E413+'2) Posebni'!E39</f>
        <v>-1955000</v>
      </c>
      <c r="E112" s="88">
        <f>'2) Posebni'!F63+'2) Posebni'!F70+'2) Posebni'!F99+'2) Posebni'!F252+'2) Posebni'!F280+'2) Posebni'!F318+'2) Posebni'!F322+'2) Posebni'!F325+'2) Posebni'!F351+'2) Posebni'!F357+'2) Posebni'!F413+'2) Posebni'!F39</f>
        <v>2375000</v>
      </c>
    </row>
    <row r="113" spans="1:5" ht="18" customHeight="1">
      <c r="A113" s="91">
        <v>382</v>
      </c>
      <c r="B113" s="87" t="s">
        <v>353</v>
      </c>
      <c r="C113" s="88">
        <f>'2) Posebni'!D64</f>
        <v>450000</v>
      </c>
      <c r="D113" s="88">
        <f>'2) Posebni'!E64</f>
        <v>-260000</v>
      </c>
      <c r="E113" s="88">
        <f>'2) Posebni'!F64</f>
        <v>190000</v>
      </c>
    </row>
    <row r="114" spans="1:5" ht="18" customHeight="1">
      <c r="A114" s="91" t="s">
        <v>616</v>
      </c>
      <c r="B114" s="87" t="s">
        <v>618</v>
      </c>
      <c r="C114" s="88">
        <f>'2) Posebni'!D47</f>
        <v>10000</v>
      </c>
      <c r="D114" s="88">
        <f>'2) Posebni'!E47</f>
        <v>-10000</v>
      </c>
      <c r="E114" s="88">
        <f>'2) Posebni'!F47</f>
        <v>0</v>
      </c>
    </row>
    <row r="115" spans="1:5" ht="18" customHeight="1">
      <c r="A115" s="91">
        <v>385</v>
      </c>
      <c r="B115" s="87" t="s">
        <v>354</v>
      </c>
      <c r="C115" s="88">
        <f>'2) Posebni'!D48</f>
        <v>100000</v>
      </c>
      <c r="D115" s="88">
        <f>'2) Posebni'!E48</f>
        <v>0</v>
      </c>
      <c r="E115" s="88">
        <f>'2) Posebni'!F48</f>
        <v>100000</v>
      </c>
    </row>
    <row r="116" spans="1:5" ht="18" customHeight="1">
      <c r="A116" s="91">
        <v>386</v>
      </c>
      <c r="B116" s="87" t="s">
        <v>355</v>
      </c>
      <c r="C116" s="88">
        <f>'2) Posebni'!D123+'2) Posebni'!D132+'2) Posebni'!D181+'2) Posebni'!D197</f>
        <v>3660000</v>
      </c>
      <c r="D116" s="88">
        <f>'2) Posebni'!E123+'2) Posebni'!E132+'2) Posebni'!E181+'2) Posebni'!E197</f>
        <v>-2353000</v>
      </c>
      <c r="E116" s="88">
        <f>'2) Posebni'!F123+'2) Posebni'!F132+'2) Posebni'!F181+'2) Posebni'!F197</f>
        <v>1307000</v>
      </c>
    </row>
    <row r="117" spans="1:5" ht="30" customHeight="1">
      <c r="A117" s="92">
        <v>4</v>
      </c>
      <c r="B117" s="81" t="s">
        <v>123</v>
      </c>
      <c r="C117" s="15">
        <f>C118+C121+C129+C131</f>
        <v>25901100</v>
      </c>
      <c r="D117" s="15">
        <f>D118+D121+D129+D131</f>
        <v>-12529000</v>
      </c>
      <c r="E117" s="15">
        <f>E118+E121+E129+E131</f>
        <v>13372100</v>
      </c>
    </row>
    <row r="118" spans="1:5" ht="21" customHeight="1">
      <c r="A118" s="34">
        <v>41</v>
      </c>
      <c r="B118" s="13" t="s">
        <v>189</v>
      </c>
      <c r="C118" s="14">
        <f>C119+C120</f>
        <v>2470000</v>
      </c>
      <c r="D118" s="14">
        <f>D119+D120</f>
        <v>-2051000</v>
      </c>
      <c r="E118" s="14">
        <f>E119+E120</f>
        <v>419000</v>
      </c>
    </row>
    <row r="119" spans="1:5" ht="18" customHeight="1">
      <c r="A119" s="91">
        <v>411</v>
      </c>
      <c r="B119" s="87" t="s">
        <v>356</v>
      </c>
      <c r="C119" s="88">
        <f>'2) Posebni'!D113+'2) Posebni'!D126+'2) Posebni'!D163+'2) Posebni'!D213+'2) Posebni'!D171+'2) Posebni'!D102</f>
        <v>2470000</v>
      </c>
      <c r="D119" s="88">
        <f>'2) Posebni'!E113+'2) Posebni'!E126+'2) Posebni'!E163+'2) Posebni'!E213+'2) Posebni'!E171+'2) Posebni'!E102</f>
        <v>-2465000</v>
      </c>
      <c r="E119" s="88">
        <f>'2) Posebni'!F113+'2) Posebni'!F126+'2) Posebni'!F163+'2) Posebni'!F213+'2) Posebni'!F171+'2) Posebni'!F102</f>
        <v>5000</v>
      </c>
    </row>
    <row r="120" spans="1:5" ht="18" customHeight="1">
      <c r="A120" s="91" t="s">
        <v>742</v>
      </c>
      <c r="B120" s="87" t="s">
        <v>743</v>
      </c>
      <c r="C120" s="88">
        <f>'2) Posebni'!D423</f>
        <v>0</v>
      </c>
      <c r="D120" s="88">
        <f>'2) Posebni'!E423</f>
        <v>414000</v>
      </c>
      <c r="E120" s="88">
        <f>'2) Posebni'!F423</f>
        <v>414000</v>
      </c>
    </row>
    <row r="121" spans="1:5" ht="21" customHeight="1">
      <c r="A121" s="34">
        <v>42</v>
      </c>
      <c r="B121" s="13" t="s">
        <v>190</v>
      </c>
      <c r="C121" s="14">
        <f>C122+C123+C125+C126+C124</f>
        <v>15571100</v>
      </c>
      <c r="D121" s="14">
        <f>D122+D123+D125+D126+D124</f>
        <v>-8603000</v>
      </c>
      <c r="E121" s="14">
        <f>E122+E123+E125+E126+E124</f>
        <v>6968100</v>
      </c>
    </row>
    <row r="122" spans="1:5" ht="18" customHeight="1">
      <c r="A122" s="91">
        <v>421</v>
      </c>
      <c r="B122" s="87" t="s">
        <v>357</v>
      </c>
      <c r="C122" s="88">
        <f>'2) Posebni'!D116+'2) Posebni'!D165+'2) Posebni'!D189+'2) Posebni'!D216+'2) Posebni'!D231+'2) Posebni'!D244+'2) Posebni'!D255+'2) Posebni'!D258+'2) Posebni'!D338+'2) Posebni'!D360+'2) Posebni'!D139+'2) Posebni'!D177+'2) Posebni'!D200+'2) Posebni'!D206</f>
        <v>14327500</v>
      </c>
      <c r="D122" s="88">
        <f>'2) Posebni'!E116+'2) Posebni'!E165+'2) Posebni'!E189+'2) Posebni'!E216+'2) Posebni'!E231+'2) Posebni'!E244+'2) Posebni'!E255+'2) Posebni'!E258+'2) Posebni'!E338+'2) Posebni'!E360+'2) Posebni'!E139+'2) Posebni'!E177+'2) Posebni'!E200+'2) Posebni'!E206</f>
        <v>-7672500</v>
      </c>
      <c r="E122" s="88">
        <f>'2) Posebni'!F116+'2) Posebni'!F165+'2) Posebni'!F189+'2) Posebni'!F216+'2) Posebni'!F231+'2) Posebni'!F244+'2) Posebni'!F255+'2) Posebni'!F258+'2) Posebni'!F338+'2) Posebni'!F360+'2) Posebni'!F139+'2) Posebni'!F177+'2) Posebni'!F200+'2) Posebni'!F206</f>
        <v>6655000</v>
      </c>
    </row>
    <row r="123" spans="1:5" ht="18" customHeight="1">
      <c r="A123" s="91">
        <v>422</v>
      </c>
      <c r="B123" s="87" t="s">
        <v>358</v>
      </c>
      <c r="C123" s="88">
        <f>'2) Posebni'!D25+'2) Posebni'!D209+'2) Posebni'!D295+'2) Posebni'!D384+'2) Posebni'!D416+'2) Posebni'!D443</f>
        <v>679600</v>
      </c>
      <c r="D123" s="88">
        <f>'2) Posebni'!E25+'2) Posebni'!E209+'2) Posebni'!E295+'2) Posebni'!E384+'2) Posebni'!E416+'2) Posebni'!E443</f>
        <v>-605500</v>
      </c>
      <c r="E123" s="88">
        <f>'2) Posebni'!F25+'2) Posebni'!F209+'2) Posebni'!F295+'2) Posebni'!F384+'2) Posebni'!F416+'2) Posebni'!F443</f>
        <v>74100</v>
      </c>
    </row>
    <row r="124" spans="1:5" ht="18" customHeight="1">
      <c r="A124" s="91" t="s">
        <v>666</v>
      </c>
      <c r="B124" s="87" t="s">
        <v>683</v>
      </c>
      <c r="C124" s="88">
        <f>'2) Posebni'!D26</f>
        <v>0</v>
      </c>
      <c r="D124" s="88">
        <f>'2) Posebni'!E26</f>
        <v>0</v>
      </c>
      <c r="E124" s="88">
        <f>'2) Posebni'!F26</f>
        <v>0</v>
      </c>
    </row>
    <row r="125" spans="1:5" ht="18" customHeight="1">
      <c r="A125" s="91">
        <v>424</v>
      </c>
      <c r="B125" s="87" t="s">
        <v>359</v>
      </c>
      <c r="C125" s="88">
        <f>'2) Posebni'!D417</f>
        <v>120000</v>
      </c>
      <c r="D125" s="88">
        <f>'2) Posebni'!E417</f>
        <v>0</v>
      </c>
      <c r="E125" s="88">
        <f>'2) Posebni'!F417</f>
        <v>120000</v>
      </c>
    </row>
    <row r="126" spans="1:5" ht="18" customHeight="1">
      <c r="A126" s="91">
        <v>426</v>
      </c>
      <c r="B126" s="87" t="s">
        <v>360</v>
      </c>
      <c r="C126" s="88">
        <f>'2) Posebni'!D27+'2) Posebni'!D147+'2) Posebni'!D150+'2) Posebni'!D153+'2) Posebni'!D160+'2) Posebni'!D385+'2) Posebni'!D418+'2) Posebni'!D444</f>
        <v>444000</v>
      </c>
      <c r="D126" s="88">
        <f>'2) Posebni'!E27+'2) Posebni'!E147+'2) Posebni'!E150+'2) Posebni'!E153+'2) Posebni'!E160+'2) Posebni'!E385+'2) Posebni'!E418+'2) Posebni'!E444</f>
        <v>-325000</v>
      </c>
      <c r="E126" s="88">
        <f>'2) Posebni'!F27+'2) Posebni'!F147+'2) Posebni'!F150+'2) Posebni'!F153+'2) Posebni'!F160+'2) Posebni'!F385+'2) Posebni'!F418+'2) Posebni'!F444</f>
        <v>119000</v>
      </c>
    </row>
    <row r="127" ht="19.5" customHeight="1"/>
    <row r="128" spans="1:5" ht="27" customHeight="1">
      <c r="A128" s="83" t="s">
        <v>106</v>
      </c>
      <c r="B128" s="89" t="s">
        <v>13</v>
      </c>
      <c r="C128" s="82" t="s">
        <v>705</v>
      </c>
      <c r="D128" s="82" t="s">
        <v>562</v>
      </c>
      <c r="E128" s="82" t="s">
        <v>706</v>
      </c>
    </row>
    <row r="129" spans="1:5" ht="21" customHeight="1">
      <c r="A129" s="34" t="s">
        <v>455</v>
      </c>
      <c r="B129" s="13" t="s">
        <v>456</v>
      </c>
      <c r="C129" s="14">
        <f>C130</f>
        <v>0</v>
      </c>
      <c r="D129" s="14">
        <f>D130</f>
        <v>0</v>
      </c>
      <c r="E129" s="14">
        <f>E130</f>
        <v>0</v>
      </c>
    </row>
    <row r="130" spans="1:5" ht="18" customHeight="1">
      <c r="A130" s="91" t="s">
        <v>457</v>
      </c>
      <c r="B130" s="87" t="s">
        <v>454</v>
      </c>
      <c r="C130" s="88">
        <f>'2) Posebni'!D420</f>
        <v>0</v>
      </c>
      <c r="D130" s="88">
        <f>'2) Posebni'!E420</f>
        <v>0</v>
      </c>
      <c r="E130" s="88">
        <f>'2) Posebni'!F420</f>
        <v>0</v>
      </c>
    </row>
    <row r="131" spans="1:5" ht="21" customHeight="1">
      <c r="A131" s="34" t="s">
        <v>6</v>
      </c>
      <c r="B131" s="13" t="s">
        <v>7</v>
      </c>
      <c r="C131" s="14">
        <f>C132</f>
        <v>7860000</v>
      </c>
      <c r="D131" s="14">
        <f>D132</f>
        <v>-1875000</v>
      </c>
      <c r="E131" s="14">
        <f>E132</f>
        <v>5985000</v>
      </c>
    </row>
    <row r="132" spans="1:5" ht="18" customHeight="1">
      <c r="A132" s="91" t="s">
        <v>8</v>
      </c>
      <c r="B132" s="87" t="s">
        <v>361</v>
      </c>
      <c r="C132" s="88">
        <f>'2) Posebni'!D83+'2) Posebni'!D86+'2) Posebni'!D89+'2) Posebni'!D261+'2) Posebni'!D290+'2) Posebni'!D298+'2) Posebni'!D311+'2) Posebni'!D314+'2) Posebni'!D388</f>
        <v>7860000</v>
      </c>
      <c r="D132" s="88">
        <f>'2) Posebni'!E83+'2) Posebni'!E86+'2) Posebni'!E89+'2) Posebni'!E261+'2) Posebni'!E290+'2) Posebni'!E298+'2) Posebni'!E311+'2) Posebni'!E314+'2) Posebni'!E388</f>
        <v>-1875000</v>
      </c>
      <c r="E132" s="88">
        <f>'2) Posebni'!F83+'2) Posebni'!F86+'2) Posebni'!F89+'2) Posebni'!F261+'2) Posebni'!F290+'2) Posebni'!F298+'2) Posebni'!F311+'2) Posebni'!F314+'2) Posebni'!F388</f>
        <v>5985000</v>
      </c>
    </row>
    <row r="133" spans="1:5" ht="24" customHeight="1">
      <c r="A133" s="61"/>
      <c r="B133" s="81" t="s">
        <v>124</v>
      </c>
      <c r="C133" s="15">
        <f>C90+C117</f>
        <v>66555150</v>
      </c>
      <c r="D133" s="15">
        <f>D90+D117</f>
        <v>-28630400</v>
      </c>
      <c r="E133" s="15">
        <f>E90+E117</f>
        <v>37924750</v>
      </c>
    </row>
    <row r="134" spans="1:5" ht="30" customHeight="1">
      <c r="A134" s="92" t="s">
        <v>718</v>
      </c>
      <c r="B134" s="81" t="s">
        <v>719</v>
      </c>
      <c r="C134" s="15">
        <f aca="true" t="shared" si="1" ref="C134:E135">C135</f>
        <v>150000</v>
      </c>
      <c r="D134" s="15">
        <f t="shared" si="1"/>
        <v>-150000</v>
      </c>
      <c r="E134" s="15">
        <f t="shared" si="1"/>
        <v>0</v>
      </c>
    </row>
    <row r="135" spans="1:5" ht="21" customHeight="1">
      <c r="A135" s="34" t="s">
        <v>712</v>
      </c>
      <c r="B135" s="13" t="s">
        <v>720</v>
      </c>
      <c r="C135" s="14">
        <f t="shared" si="1"/>
        <v>150000</v>
      </c>
      <c r="D135" s="14">
        <f t="shared" si="1"/>
        <v>-150000</v>
      </c>
      <c r="E135" s="14">
        <f t="shared" si="1"/>
        <v>0</v>
      </c>
    </row>
    <row r="136" spans="1:5" ht="22.5" customHeight="1">
      <c r="A136" s="91" t="s">
        <v>714</v>
      </c>
      <c r="B136" s="138" t="s">
        <v>721</v>
      </c>
      <c r="C136" s="88">
        <f>'2) Posebni'!D52</f>
        <v>150000</v>
      </c>
      <c r="D136" s="88">
        <f>'2) Posebni'!E52</f>
        <v>-150000</v>
      </c>
      <c r="E136" s="88">
        <f>'2) Posebni'!F52</f>
        <v>0</v>
      </c>
    </row>
    <row r="137" spans="1:5" ht="24" customHeight="1">
      <c r="A137" s="61"/>
      <c r="B137" s="81" t="s">
        <v>755</v>
      </c>
      <c r="C137" s="15">
        <f>C133+C134</f>
        <v>66705150</v>
      </c>
      <c r="D137" s="15">
        <f>D133+D134</f>
        <v>-28780400</v>
      </c>
      <c r="E137" s="15">
        <f>E133+E134</f>
        <v>37924750</v>
      </c>
    </row>
    <row r="138" spans="1:5" ht="28.5" customHeight="1">
      <c r="A138" s="26"/>
      <c r="B138" s="26"/>
      <c r="C138" s="26"/>
      <c r="D138" s="26"/>
      <c r="E138" s="26"/>
    </row>
    <row r="139" spans="1:5" ht="29.25" customHeight="1">
      <c r="A139" s="26"/>
      <c r="B139" s="26"/>
      <c r="C139" s="26"/>
      <c r="D139" s="26"/>
      <c r="E139" s="26"/>
    </row>
    <row r="140" spans="1:5" ht="38.25" customHeight="1">
      <c r="A140" s="26"/>
      <c r="B140" s="26"/>
      <c r="C140" s="26"/>
      <c r="D140" s="26"/>
      <c r="E140" s="26"/>
    </row>
    <row r="141" spans="1:5" ht="24" customHeight="1">
      <c r="A141" s="52" t="s">
        <v>125</v>
      </c>
      <c r="B141" s="27"/>
      <c r="C141" s="26"/>
      <c r="D141" s="26"/>
      <c r="E141" s="26"/>
    </row>
    <row r="142" spans="1:5" ht="24.75" customHeight="1">
      <c r="A142" s="26"/>
      <c r="B142" s="26"/>
      <c r="C142" s="26"/>
      <c r="D142" s="26"/>
      <c r="E142" s="26"/>
    </row>
    <row r="143" spans="1:5" s="96" customFormat="1" ht="20.25" customHeight="1">
      <c r="A143" s="155" t="s">
        <v>87</v>
      </c>
      <c r="B143" s="155"/>
      <c r="C143" s="155"/>
      <c r="D143" s="155"/>
      <c r="E143" s="155"/>
    </row>
    <row r="144" s="96" customFormat="1" ht="18.75" customHeight="1"/>
    <row r="145" s="96" customFormat="1" ht="12">
      <c r="A145" s="96" t="s">
        <v>810</v>
      </c>
    </row>
    <row r="146" s="96" customFormat="1" ht="12">
      <c r="A146" s="96" t="s">
        <v>615</v>
      </c>
    </row>
    <row r="147" s="96" customFormat="1" ht="12">
      <c r="A147" s="96" t="s">
        <v>744</v>
      </c>
    </row>
    <row r="148" spans="1:5" ht="12" customHeight="1">
      <c r="A148" s="26"/>
      <c r="B148" s="26"/>
      <c r="C148" s="26"/>
      <c r="D148" s="26"/>
      <c r="E148" s="26"/>
    </row>
    <row r="149" spans="1:5" ht="33.75" customHeight="1">
      <c r="A149" s="26"/>
      <c r="B149" s="26"/>
      <c r="C149" s="26"/>
      <c r="D149" s="26"/>
      <c r="E149" s="26"/>
    </row>
    <row r="150" spans="1:5" ht="42" customHeight="1">
      <c r="A150" s="26"/>
      <c r="B150" s="26"/>
      <c r="C150" s="26"/>
      <c r="D150" s="26"/>
      <c r="E150" s="26"/>
    </row>
    <row r="151" spans="1:5" ht="42" customHeight="1">
      <c r="A151" s="26"/>
      <c r="B151" s="26"/>
      <c r="C151" s="26"/>
      <c r="D151" s="26"/>
      <c r="E151" s="26"/>
    </row>
    <row r="152" spans="1:5" ht="42" customHeight="1">
      <c r="A152" s="26"/>
      <c r="B152" s="26"/>
      <c r="C152" s="26"/>
      <c r="D152" s="26"/>
      <c r="E152" s="26"/>
    </row>
    <row r="153" spans="1:5" ht="34.5" customHeight="1">
      <c r="A153" s="26"/>
      <c r="B153" s="26"/>
      <c r="C153" s="26"/>
      <c r="D153" s="26"/>
      <c r="E153" s="26"/>
    </row>
    <row r="154" spans="1:5" ht="63" customHeight="1" hidden="1">
      <c r="A154" s="26"/>
      <c r="B154" s="26"/>
      <c r="C154" s="26"/>
      <c r="D154" s="26"/>
      <c r="E154" s="26"/>
    </row>
    <row r="155" ht="12" customHeight="1"/>
    <row r="156" ht="50.25" customHeight="1"/>
    <row r="157" ht="30" customHeight="1">
      <c r="A157" s="52" t="s">
        <v>89</v>
      </c>
    </row>
    <row r="158" ht="32.25" customHeight="1"/>
    <row r="160" spans="1:5" s="96" customFormat="1" ht="21" customHeight="1">
      <c r="A160" s="155" t="s">
        <v>90</v>
      </c>
      <c r="B160" s="155"/>
      <c r="C160" s="155"/>
      <c r="D160" s="155"/>
      <c r="E160" s="155"/>
    </row>
    <row r="161" s="96" customFormat="1" ht="12"/>
    <row r="162" s="96" customFormat="1" ht="15" customHeight="1">
      <c r="A162" s="96" t="s">
        <v>745</v>
      </c>
    </row>
    <row r="163" s="96" customFormat="1" ht="15" customHeight="1"/>
    <row r="164" s="96" customFormat="1" ht="15" customHeight="1">
      <c r="A164" s="96" t="s">
        <v>746</v>
      </c>
    </row>
    <row r="165" s="96" customFormat="1" ht="15" customHeight="1">
      <c r="A165" s="96" t="s">
        <v>747</v>
      </c>
    </row>
    <row r="166" s="96" customFormat="1" ht="15" customHeight="1">
      <c r="A166" s="96" t="s">
        <v>748</v>
      </c>
    </row>
    <row r="167" s="96" customFormat="1" ht="15" customHeight="1">
      <c r="A167" s="96" t="s">
        <v>749</v>
      </c>
    </row>
    <row r="168" s="96" customFormat="1" ht="15" customHeight="1">
      <c r="A168" s="96" t="s">
        <v>750</v>
      </c>
    </row>
    <row r="169" s="96" customFormat="1" ht="15" customHeight="1"/>
    <row r="170" s="96" customFormat="1" ht="12"/>
    <row r="171" spans="1:5" s="96" customFormat="1" ht="20.25" customHeight="1">
      <c r="A171" s="155" t="s">
        <v>101</v>
      </c>
      <c r="B171" s="155"/>
      <c r="C171" s="155"/>
      <c r="D171" s="155"/>
      <c r="E171" s="155"/>
    </row>
    <row r="172" s="96" customFormat="1" ht="18" customHeight="1"/>
    <row r="173" s="96" customFormat="1" ht="15" customHeight="1">
      <c r="A173" s="96" t="s">
        <v>751</v>
      </c>
    </row>
    <row r="174" s="96" customFormat="1" ht="15" customHeight="1">
      <c r="A174" s="96" t="s">
        <v>564</v>
      </c>
    </row>
    <row r="175" s="96" customFormat="1" ht="28.5" customHeight="1"/>
    <row r="176" spans="1:5" s="96" customFormat="1" ht="15" customHeight="1">
      <c r="A176" s="155" t="s">
        <v>91</v>
      </c>
      <c r="B176" s="155"/>
      <c r="C176" s="155"/>
      <c r="D176" s="155"/>
      <c r="E176" s="155"/>
    </row>
    <row r="177" spans="1:5" s="96" customFormat="1" ht="15" customHeight="1">
      <c r="A177" s="155" t="s">
        <v>92</v>
      </c>
      <c r="B177" s="155"/>
      <c r="C177" s="155"/>
      <c r="D177" s="155"/>
      <c r="E177" s="155"/>
    </row>
    <row r="178" spans="1:5" s="96" customFormat="1" ht="15" customHeight="1">
      <c r="A178" s="156" t="s">
        <v>93</v>
      </c>
      <c r="B178" s="156"/>
      <c r="C178" s="156"/>
      <c r="D178" s="156"/>
      <c r="E178" s="156"/>
    </row>
    <row r="179" spans="1:5" ht="15" customHeight="1">
      <c r="A179" s="156" t="s">
        <v>180</v>
      </c>
      <c r="B179" s="156"/>
      <c r="C179" s="156"/>
      <c r="D179" s="156"/>
      <c r="E179" s="156"/>
    </row>
    <row r="180" ht="15" customHeight="1"/>
    <row r="181" ht="15" customHeight="1"/>
    <row r="182" s="96" customFormat="1" ht="15" customHeight="1">
      <c r="A182" s="96" t="s">
        <v>756</v>
      </c>
    </row>
    <row r="183" s="96" customFormat="1" ht="15" customHeight="1">
      <c r="A183" s="96" t="s">
        <v>807</v>
      </c>
    </row>
    <row r="184" s="96" customFormat="1" ht="12"/>
    <row r="185" s="96" customFormat="1" ht="16.5" customHeight="1">
      <c r="A185" s="96" t="s">
        <v>806</v>
      </c>
    </row>
    <row r="186" s="96" customFormat="1" ht="7.5" customHeight="1"/>
    <row r="187" s="96" customFormat="1" ht="14.25" customHeight="1" hidden="1"/>
    <row r="188" spans="3:5" s="96" customFormat="1" ht="12.75" customHeight="1" hidden="1">
      <c r="C188" s="98"/>
      <c r="D188" s="98"/>
      <c r="E188" s="98"/>
    </row>
    <row r="189" spans="3:5" s="96" customFormat="1" ht="3.75" customHeight="1">
      <c r="C189" s="98"/>
      <c r="D189" s="98"/>
      <c r="E189" s="98"/>
    </row>
    <row r="190" spans="2:5" s="96" customFormat="1" ht="21.75" customHeight="1">
      <c r="B190" s="162" t="s">
        <v>196</v>
      </c>
      <c r="C190" s="162"/>
      <c r="D190" s="162"/>
      <c r="E190" s="162"/>
    </row>
    <row r="191" spans="3:5" s="96" customFormat="1" ht="8.25" customHeight="1">
      <c r="C191" s="161"/>
      <c r="D191" s="161"/>
      <c r="E191" s="161"/>
    </row>
    <row r="192" spans="2:5" s="96" customFormat="1" ht="33.75" customHeight="1">
      <c r="B192" s="99"/>
      <c r="C192" s="100"/>
      <c r="D192" s="100"/>
      <c r="E192" s="100"/>
    </row>
    <row r="193" spans="3:5" s="96" customFormat="1" ht="13.5">
      <c r="C193" s="160" t="s">
        <v>458</v>
      </c>
      <c r="D193" s="160"/>
      <c r="E193" s="160"/>
    </row>
  </sheetData>
  <sheetProtection/>
  <mergeCells count="16">
    <mergeCell ref="C193:E193"/>
    <mergeCell ref="C191:E191"/>
    <mergeCell ref="A179:E179"/>
    <mergeCell ref="A11:E11"/>
    <mergeCell ref="A171:E171"/>
    <mergeCell ref="A160:E160"/>
    <mergeCell ref="B190:E190"/>
    <mergeCell ref="A5:E5"/>
    <mergeCell ref="A6:E6"/>
    <mergeCell ref="A176:E176"/>
    <mergeCell ref="A177:E177"/>
    <mergeCell ref="A178:E178"/>
    <mergeCell ref="A143:E143"/>
    <mergeCell ref="A7:E7"/>
    <mergeCell ref="A16:B16"/>
    <mergeCell ref="A40:E40"/>
  </mergeCells>
  <printOptions/>
  <pageMargins left="0.7480314960629921" right="0.5511811023622047" top="0.7874015748031497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45"/>
  <sheetViews>
    <sheetView view="pageLayout" zoomScaleSheetLayoutView="50" workbookViewId="0" topLeftCell="A433">
      <selection activeCell="O431" sqref="A431:IV433"/>
    </sheetView>
  </sheetViews>
  <sheetFormatPr defaultColWidth="9.140625" defaultRowHeight="12.75"/>
  <cols>
    <col min="1" max="1" width="6.7109375" style="79" customWidth="1"/>
    <col min="2" max="2" width="6.8515625" style="49" customWidth="1"/>
    <col min="3" max="3" width="47.421875" style="49" customWidth="1"/>
    <col min="4" max="4" width="10.28125" style="49" customWidth="1"/>
    <col min="5" max="5" width="11.8515625" style="49" customWidth="1"/>
    <col min="6" max="6" width="10.28125" style="49" customWidth="1"/>
    <col min="7" max="7" width="10.00390625" style="49" customWidth="1"/>
    <col min="8" max="8" width="9.28125" style="49" customWidth="1"/>
    <col min="9" max="9" width="10.00390625" style="49" customWidth="1"/>
    <col min="10" max="10" width="10.28125" style="49" customWidth="1"/>
    <col min="11" max="11" width="7.28125" style="49" customWidth="1"/>
    <col min="12" max="12" width="8.421875" style="49" customWidth="1"/>
    <col min="13" max="13" width="8.7109375" style="49" customWidth="1"/>
    <col min="14" max="14" width="10.57421875" style="49" customWidth="1"/>
    <col min="15" max="16384" width="9.140625" style="49" customWidth="1"/>
  </cols>
  <sheetData>
    <row r="1" ht="9" customHeight="1"/>
    <row r="2" spans="1:14" s="55" customFormat="1" ht="15" customHeight="1">
      <c r="A2" s="164" t="s">
        <v>17</v>
      </c>
      <c r="B2" s="164" t="s">
        <v>235</v>
      </c>
      <c r="C2" s="163" t="s">
        <v>27</v>
      </c>
      <c r="D2" s="164" t="s">
        <v>752</v>
      </c>
      <c r="E2" s="164" t="s">
        <v>562</v>
      </c>
      <c r="F2" s="165" t="s">
        <v>753</v>
      </c>
      <c r="G2" s="163" t="s">
        <v>709</v>
      </c>
      <c r="H2" s="163"/>
      <c r="I2" s="163"/>
      <c r="J2" s="163"/>
      <c r="K2" s="163"/>
      <c r="L2" s="163"/>
      <c r="M2" s="163"/>
      <c r="N2" s="163"/>
    </row>
    <row r="3" spans="1:14" s="55" customFormat="1" ht="47.25" customHeight="1">
      <c r="A3" s="163"/>
      <c r="B3" s="163"/>
      <c r="C3" s="163"/>
      <c r="D3" s="163"/>
      <c r="E3" s="163"/>
      <c r="F3" s="166"/>
      <c r="G3" s="53" t="s">
        <v>166</v>
      </c>
      <c r="H3" s="53" t="s">
        <v>18</v>
      </c>
      <c r="I3" s="53" t="s">
        <v>165</v>
      </c>
      <c r="J3" s="53" t="s">
        <v>167</v>
      </c>
      <c r="K3" s="53" t="s">
        <v>19</v>
      </c>
      <c r="L3" s="53" t="s">
        <v>416</v>
      </c>
      <c r="M3" s="53" t="s">
        <v>804</v>
      </c>
      <c r="N3" s="53" t="s">
        <v>291</v>
      </c>
    </row>
    <row r="4" spans="1:14" s="55" customFormat="1" ht="10.5" customHeight="1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54">
        <v>8</v>
      </c>
      <c r="I4" s="54">
        <v>9</v>
      </c>
      <c r="J4" s="54">
        <v>10</v>
      </c>
      <c r="K4" s="54">
        <v>11</v>
      </c>
      <c r="L4" s="54">
        <v>12</v>
      </c>
      <c r="M4" s="54">
        <v>13</v>
      </c>
      <c r="N4" s="54">
        <v>14</v>
      </c>
    </row>
    <row r="5" spans="1:14" s="11" customFormat="1" ht="45.75" customHeight="1">
      <c r="A5" s="193" t="s">
        <v>710</v>
      </c>
      <c r="B5" s="194"/>
      <c r="C5" s="195"/>
      <c r="D5" s="113">
        <f>D6+D368+D398+D427</f>
        <v>66705150</v>
      </c>
      <c r="E5" s="113">
        <f>E6+E368+E398+E427</f>
        <v>-28780400</v>
      </c>
      <c r="F5" s="113">
        <f aca="true" t="shared" si="0" ref="F5:F17">SUM(G5:N5)</f>
        <v>37924750</v>
      </c>
      <c r="G5" s="113">
        <f aca="true" t="shared" si="1" ref="G5:N5">G6+G368+G398+G427</f>
        <v>12578100</v>
      </c>
      <c r="H5" s="113">
        <f t="shared" si="1"/>
        <v>875850</v>
      </c>
      <c r="I5" s="113">
        <f t="shared" si="1"/>
        <v>4615500</v>
      </c>
      <c r="J5" s="113">
        <f t="shared" si="1"/>
        <v>7526000</v>
      </c>
      <c r="K5" s="113">
        <f t="shared" si="1"/>
        <v>472000</v>
      </c>
      <c r="L5" s="113">
        <f t="shared" si="1"/>
        <v>130000</v>
      </c>
      <c r="M5" s="113">
        <f t="shared" si="1"/>
        <v>3307000</v>
      </c>
      <c r="N5" s="113">
        <f t="shared" si="1"/>
        <v>8420300</v>
      </c>
    </row>
    <row r="6" spans="1:14" s="11" customFormat="1" ht="36" customHeight="1">
      <c r="A6" s="114"/>
      <c r="B6" s="196" t="s">
        <v>412</v>
      </c>
      <c r="C6" s="197"/>
      <c r="D6" s="117">
        <f>D7+D28+D40+D49+D57+D76+D93+D106+D117+D144+D154+D178+D182+D190+D210+D220+D232+D245+D268+D315+D319+D326+D339</f>
        <v>56090250</v>
      </c>
      <c r="E6" s="117">
        <f>E7+E28+E40+E49+E57+E76+E93+E106+E117+E144+E154+E178+E182+E190+E210+E220+E232+E245+E268+E315+E319+E326+E339</f>
        <v>-26090900</v>
      </c>
      <c r="F6" s="117">
        <f t="shared" si="0"/>
        <v>29999350</v>
      </c>
      <c r="G6" s="117">
        <f aca="true" t="shared" si="2" ref="G6:N6">G7+G28+G40+G49+G57+G76+G93+G106+G117+G144+G154+G178+G182+G190+G210+G220+G232+G245+G268+G315+G319+G326+G339</f>
        <v>8369050</v>
      </c>
      <c r="H6" s="117">
        <f t="shared" si="2"/>
        <v>863000</v>
      </c>
      <c r="I6" s="117">
        <f t="shared" si="2"/>
        <v>4115000</v>
      </c>
      <c r="J6" s="117">
        <f t="shared" si="2"/>
        <v>5241000</v>
      </c>
      <c r="K6" s="117">
        <f t="shared" si="2"/>
        <v>0</v>
      </c>
      <c r="L6" s="117">
        <f t="shared" si="2"/>
        <v>130000</v>
      </c>
      <c r="M6" s="117">
        <f t="shared" si="2"/>
        <v>3000000</v>
      </c>
      <c r="N6" s="117">
        <f t="shared" si="2"/>
        <v>8281300</v>
      </c>
    </row>
    <row r="7" spans="1:14" s="11" customFormat="1" ht="27.75" customHeight="1">
      <c r="A7" s="109"/>
      <c r="B7" s="189" t="s">
        <v>236</v>
      </c>
      <c r="C7" s="189"/>
      <c r="D7" s="15">
        <f>D8+D18+D23</f>
        <v>6580750</v>
      </c>
      <c r="E7" s="15">
        <f>E8+E18+E23</f>
        <v>-1437900</v>
      </c>
      <c r="F7" s="15">
        <f t="shared" si="0"/>
        <v>5142850</v>
      </c>
      <c r="G7" s="15">
        <f>G8+G18+G23</f>
        <v>1961550</v>
      </c>
      <c r="H7" s="15">
        <f>H8+H18+H23</f>
        <v>150000</v>
      </c>
      <c r="I7" s="15">
        <f aca="true" t="shared" si="3" ref="I7:N7">I8+I18+I23</f>
        <v>0</v>
      </c>
      <c r="J7" s="15">
        <f t="shared" si="3"/>
        <v>0</v>
      </c>
      <c r="K7" s="15">
        <f t="shared" si="3"/>
        <v>0</v>
      </c>
      <c r="L7" s="15">
        <f t="shared" si="3"/>
        <v>0</v>
      </c>
      <c r="M7" s="15">
        <f t="shared" si="3"/>
        <v>0</v>
      </c>
      <c r="N7" s="15">
        <f t="shared" si="3"/>
        <v>3031300</v>
      </c>
    </row>
    <row r="8" spans="1:14" s="11" customFormat="1" ht="24" customHeight="1">
      <c r="A8" s="102" t="s">
        <v>5</v>
      </c>
      <c r="B8" s="192" t="s">
        <v>237</v>
      </c>
      <c r="C8" s="192"/>
      <c r="D8" s="20">
        <f>D9+D13</f>
        <v>6005750</v>
      </c>
      <c r="E8" s="20">
        <f>E9+E13</f>
        <v>-1067900</v>
      </c>
      <c r="F8" s="119">
        <f t="shared" si="0"/>
        <v>4937850</v>
      </c>
      <c r="G8" s="20">
        <f aca="true" t="shared" si="4" ref="G8:N8">G9+G13</f>
        <v>1756550</v>
      </c>
      <c r="H8" s="20">
        <f t="shared" si="4"/>
        <v>150000</v>
      </c>
      <c r="I8" s="20">
        <f t="shared" si="4"/>
        <v>0</v>
      </c>
      <c r="J8" s="20">
        <f t="shared" si="4"/>
        <v>0</v>
      </c>
      <c r="K8" s="20">
        <f t="shared" si="4"/>
        <v>0</v>
      </c>
      <c r="L8" s="20">
        <f t="shared" si="4"/>
        <v>0</v>
      </c>
      <c r="M8" s="20">
        <f t="shared" si="4"/>
        <v>0</v>
      </c>
      <c r="N8" s="20">
        <f t="shared" si="4"/>
        <v>3031300</v>
      </c>
    </row>
    <row r="9" spans="1:14" s="11" customFormat="1" ht="18" customHeight="1">
      <c r="A9" s="104"/>
      <c r="B9" s="61">
        <v>31</v>
      </c>
      <c r="C9" s="62" t="s">
        <v>9</v>
      </c>
      <c r="D9" s="63">
        <f>D10+D11+D12</f>
        <v>4235750</v>
      </c>
      <c r="E9" s="63">
        <f>E10+E11+E12</f>
        <v>-635750</v>
      </c>
      <c r="F9" s="64">
        <f t="shared" si="0"/>
        <v>3600000</v>
      </c>
      <c r="G9" s="63">
        <f aca="true" t="shared" si="5" ref="G9:N9">G10+G11+G12</f>
        <v>418700</v>
      </c>
      <c r="H9" s="63">
        <f>H10+H11+H12</f>
        <v>150000</v>
      </c>
      <c r="I9" s="63">
        <f t="shared" si="5"/>
        <v>0</v>
      </c>
      <c r="J9" s="63">
        <f t="shared" si="5"/>
        <v>0</v>
      </c>
      <c r="K9" s="63">
        <f t="shared" si="5"/>
        <v>0</v>
      </c>
      <c r="L9" s="63">
        <f t="shared" si="5"/>
        <v>0</v>
      </c>
      <c r="M9" s="63">
        <f>M10+M11+M12</f>
        <v>0</v>
      </c>
      <c r="N9" s="63">
        <f t="shared" si="5"/>
        <v>3031300</v>
      </c>
    </row>
    <row r="10" spans="1:14" s="96" customFormat="1" ht="15" customHeight="1">
      <c r="A10" s="105"/>
      <c r="B10" s="93">
        <v>311</v>
      </c>
      <c r="C10" s="94" t="s">
        <v>362</v>
      </c>
      <c r="D10" s="59">
        <v>3550000</v>
      </c>
      <c r="E10" s="59">
        <f>F10-D10</f>
        <v>-500000</v>
      </c>
      <c r="F10" s="95">
        <f t="shared" si="0"/>
        <v>3050000</v>
      </c>
      <c r="G10" s="59">
        <v>200000</v>
      </c>
      <c r="H10" s="59">
        <v>100000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2750000</v>
      </c>
    </row>
    <row r="11" spans="1:14" s="96" customFormat="1" ht="15" customHeight="1">
      <c r="A11" s="105"/>
      <c r="B11" s="93">
        <v>312</v>
      </c>
      <c r="C11" s="94" t="s">
        <v>363</v>
      </c>
      <c r="D11" s="59">
        <v>100000</v>
      </c>
      <c r="E11" s="59">
        <f aca="true" t="shared" si="6" ref="E11:E17">F11-D11</f>
        <v>0</v>
      </c>
      <c r="F11" s="95">
        <f t="shared" si="0"/>
        <v>100000</v>
      </c>
      <c r="G11" s="59">
        <v>100000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4" s="96" customFormat="1" ht="15" customHeight="1">
      <c r="A12" s="105"/>
      <c r="B12" s="93">
        <v>313</v>
      </c>
      <c r="C12" s="94" t="s">
        <v>364</v>
      </c>
      <c r="D12" s="59">
        <v>585750</v>
      </c>
      <c r="E12" s="59">
        <f t="shared" si="6"/>
        <v>-135750</v>
      </c>
      <c r="F12" s="95">
        <f t="shared" si="0"/>
        <v>450000</v>
      </c>
      <c r="G12" s="59">
        <v>118700</v>
      </c>
      <c r="H12" s="59">
        <v>50000</v>
      </c>
      <c r="I12" s="59">
        <v>0</v>
      </c>
      <c r="J12" s="59">
        <v>0</v>
      </c>
      <c r="K12" s="57">
        <v>0</v>
      </c>
      <c r="L12" s="57">
        <v>0</v>
      </c>
      <c r="M12" s="57">
        <v>0</v>
      </c>
      <c r="N12" s="59">
        <v>281300</v>
      </c>
    </row>
    <row r="13" spans="1:14" s="11" customFormat="1" ht="18" customHeight="1">
      <c r="A13" s="104"/>
      <c r="B13" s="61">
        <v>32</v>
      </c>
      <c r="C13" s="62" t="s">
        <v>10</v>
      </c>
      <c r="D13" s="63">
        <f>D14+D15+D16+D17</f>
        <v>1770000</v>
      </c>
      <c r="E13" s="63">
        <f>E14+E15+E16+E17</f>
        <v>-432150</v>
      </c>
      <c r="F13" s="64">
        <f t="shared" si="0"/>
        <v>1337850</v>
      </c>
      <c r="G13" s="63">
        <f>G14+G15+G16+G17</f>
        <v>1337850</v>
      </c>
      <c r="H13" s="63">
        <f>H14+H15+H16+H17</f>
        <v>0</v>
      </c>
      <c r="I13" s="63">
        <f aca="true" t="shared" si="7" ref="I13:N13">I14+I15+I16+I17</f>
        <v>0</v>
      </c>
      <c r="J13" s="63">
        <f t="shared" si="7"/>
        <v>0</v>
      </c>
      <c r="K13" s="63">
        <f t="shared" si="7"/>
        <v>0</v>
      </c>
      <c r="L13" s="63">
        <f t="shared" si="7"/>
        <v>0</v>
      </c>
      <c r="M13" s="63">
        <f t="shared" si="7"/>
        <v>0</v>
      </c>
      <c r="N13" s="63">
        <f t="shared" si="7"/>
        <v>0</v>
      </c>
    </row>
    <row r="14" spans="1:14" s="96" customFormat="1" ht="15" customHeight="1">
      <c r="A14" s="105"/>
      <c r="B14" s="93">
        <v>321</v>
      </c>
      <c r="C14" s="94" t="s">
        <v>365</v>
      </c>
      <c r="D14" s="59">
        <v>255000</v>
      </c>
      <c r="E14" s="59">
        <f t="shared" si="6"/>
        <v>-84500</v>
      </c>
      <c r="F14" s="95">
        <f t="shared" si="0"/>
        <v>170500</v>
      </c>
      <c r="G14" s="59">
        <v>170500</v>
      </c>
      <c r="H14" s="59">
        <v>0</v>
      </c>
      <c r="I14" s="59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</row>
    <row r="15" spans="1:14" s="96" customFormat="1" ht="15" customHeight="1">
      <c r="A15" s="105"/>
      <c r="B15" s="93">
        <v>322</v>
      </c>
      <c r="C15" s="94" t="s">
        <v>366</v>
      </c>
      <c r="D15" s="59">
        <v>445000</v>
      </c>
      <c r="E15" s="59">
        <f t="shared" si="6"/>
        <v>-131000</v>
      </c>
      <c r="F15" s="95">
        <f t="shared" si="0"/>
        <v>314000</v>
      </c>
      <c r="G15" s="59">
        <v>314000</v>
      </c>
      <c r="H15" s="59">
        <v>0</v>
      </c>
      <c r="I15" s="59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</row>
    <row r="16" spans="1:14" s="96" customFormat="1" ht="15" customHeight="1">
      <c r="A16" s="105"/>
      <c r="B16" s="93">
        <v>323</v>
      </c>
      <c r="C16" s="94" t="s">
        <v>368</v>
      </c>
      <c r="D16" s="59">
        <v>980000</v>
      </c>
      <c r="E16" s="59">
        <f t="shared" si="6"/>
        <v>-185000</v>
      </c>
      <c r="F16" s="95">
        <f t="shared" si="0"/>
        <v>795000</v>
      </c>
      <c r="G16" s="59">
        <v>795000</v>
      </c>
      <c r="H16" s="59">
        <v>0</v>
      </c>
      <c r="I16" s="59">
        <f>SUM(I17:I17)</f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</row>
    <row r="17" spans="1:14" s="96" customFormat="1" ht="15" customHeight="1">
      <c r="A17" s="105"/>
      <c r="B17" s="93" t="s">
        <v>179</v>
      </c>
      <c r="C17" s="94" t="s">
        <v>367</v>
      </c>
      <c r="D17" s="59">
        <v>90000</v>
      </c>
      <c r="E17" s="59">
        <f t="shared" si="6"/>
        <v>-31650</v>
      </c>
      <c r="F17" s="95">
        <f t="shared" si="0"/>
        <v>58350</v>
      </c>
      <c r="G17" s="59">
        <v>58350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</row>
    <row r="18" spans="1:14" s="11" customFormat="1" ht="25.5" customHeight="1">
      <c r="A18" s="102" t="s">
        <v>5</v>
      </c>
      <c r="B18" s="190" t="s">
        <v>686</v>
      </c>
      <c r="C18" s="191"/>
      <c r="D18" s="20">
        <f>D19</f>
        <v>255000</v>
      </c>
      <c r="E18" s="20">
        <f>E19</f>
        <v>-70000</v>
      </c>
      <c r="F18" s="119">
        <f aca="true" t="shared" si="8" ref="F18:F48">SUM(G18:N18)</f>
        <v>185000</v>
      </c>
      <c r="G18" s="20">
        <f aca="true" t="shared" si="9" ref="G18:N18">G19</f>
        <v>185000</v>
      </c>
      <c r="H18" s="20">
        <f t="shared" si="9"/>
        <v>0</v>
      </c>
      <c r="I18" s="20">
        <f t="shared" si="9"/>
        <v>0</v>
      </c>
      <c r="J18" s="20">
        <f t="shared" si="9"/>
        <v>0</v>
      </c>
      <c r="K18" s="20">
        <f t="shared" si="9"/>
        <v>0</v>
      </c>
      <c r="L18" s="20">
        <f t="shared" si="9"/>
        <v>0</v>
      </c>
      <c r="M18" s="20">
        <f t="shared" si="9"/>
        <v>0</v>
      </c>
      <c r="N18" s="20">
        <f t="shared" si="9"/>
        <v>0</v>
      </c>
    </row>
    <row r="19" spans="1:14" s="11" customFormat="1" ht="18" customHeight="1">
      <c r="A19" s="104"/>
      <c r="B19" s="61">
        <v>32</v>
      </c>
      <c r="C19" s="62" t="s">
        <v>11</v>
      </c>
      <c r="D19" s="63">
        <f>D20+D21+D22</f>
        <v>255000</v>
      </c>
      <c r="E19" s="63">
        <f>E20+E21+E22</f>
        <v>-70000</v>
      </c>
      <c r="F19" s="64">
        <f t="shared" si="8"/>
        <v>185000</v>
      </c>
      <c r="G19" s="63">
        <f>G20+G21+G22</f>
        <v>185000</v>
      </c>
      <c r="H19" s="63">
        <f aca="true" t="shared" si="10" ref="H19:N19">H20+H21+H22</f>
        <v>0</v>
      </c>
      <c r="I19" s="63">
        <f t="shared" si="10"/>
        <v>0</v>
      </c>
      <c r="J19" s="63">
        <f t="shared" si="10"/>
        <v>0</v>
      </c>
      <c r="K19" s="63">
        <f t="shared" si="10"/>
        <v>0</v>
      </c>
      <c r="L19" s="63">
        <f t="shared" si="10"/>
        <v>0</v>
      </c>
      <c r="M19" s="63">
        <f>M20+M21+M22</f>
        <v>0</v>
      </c>
      <c r="N19" s="63">
        <f t="shared" si="10"/>
        <v>0</v>
      </c>
    </row>
    <row r="20" spans="1:14" s="96" customFormat="1" ht="15" customHeight="1">
      <c r="A20" s="105"/>
      <c r="B20" s="93">
        <v>323</v>
      </c>
      <c r="C20" s="94" t="s">
        <v>368</v>
      </c>
      <c r="D20" s="59">
        <v>50000</v>
      </c>
      <c r="E20" s="59">
        <f>F20-D20</f>
        <v>-30000</v>
      </c>
      <c r="F20" s="95">
        <f t="shared" si="8"/>
        <v>20000</v>
      </c>
      <c r="G20" s="59">
        <v>20000</v>
      </c>
      <c r="H20" s="59">
        <f>SUM(H21:H21)</f>
        <v>0</v>
      </c>
      <c r="I20" s="59">
        <f>SUM(I21:I21)</f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</row>
    <row r="21" spans="1:14" s="96" customFormat="1" ht="15" customHeight="1">
      <c r="A21" s="105"/>
      <c r="B21" s="93" t="s">
        <v>185</v>
      </c>
      <c r="C21" s="94" t="s">
        <v>373</v>
      </c>
      <c r="D21" s="59">
        <v>5000</v>
      </c>
      <c r="E21" s="59">
        <f>F21-D21</f>
        <v>-5000</v>
      </c>
      <c r="F21" s="95">
        <f t="shared" si="8"/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</row>
    <row r="22" spans="1:14" s="96" customFormat="1" ht="15" customHeight="1">
      <c r="A22" s="105"/>
      <c r="B22" s="93">
        <v>329</v>
      </c>
      <c r="C22" s="94" t="s">
        <v>367</v>
      </c>
      <c r="D22" s="59">
        <v>200000</v>
      </c>
      <c r="E22" s="59">
        <f>F22-D22</f>
        <v>-35000</v>
      </c>
      <c r="F22" s="95">
        <f t="shared" si="8"/>
        <v>165000</v>
      </c>
      <c r="G22" s="59">
        <v>165000</v>
      </c>
      <c r="H22" s="59">
        <v>0</v>
      </c>
      <c r="I22" s="59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</row>
    <row r="23" spans="1:14" s="11" customFormat="1" ht="24" customHeight="1">
      <c r="A23" s="102" t="s">
        <v>5</v>
      </c>
      <c r="B23" s="198" t="s">
        <v>565</v>
      </c>
      <c r="C23" s="191"/>
      <c r="D23" s="14">
        <f>D24</f>
        <v>320000</v>
      </c>
      <c r="E23" s="14">
        <f>E24</f>
        <v>-300000</v>
      </c>
      <c r="F23" s="115">
        <f t="shared" si="8"/>
        <v>20000</v>
      </c>
      <c r="G23" s="14">
        <f aca="true" t="shared" si="11" ref="G23:N23">G24</f>
        <v>20000</v>
      </c>
      <c r="H23" s="14">
        <f t="shared" si="11"/>
        <v>0</v>
      </c>
      <c r="I23" s="14">
        <f t="shared" si="11"/>
        <v>0</v>
      </c>
      <c r="J23" s="14">
        <f t="shared" si="11"/>
        <v>0</v>
      </c>
      <c r="K23" s="14">
        <f t="shared" si="11"/>
        <v>0</v>
      </c>
      <c r="L23" s="14">
        <f t="shared" si="11"/>
        <v>0</v>
      </c>
      <c r="M23" s="14">
        <f t="shared" si="11"/>
        <v>0</v>
      </c>
      <c r="N23" s="14">
        <f t="shared" si="11"/>
        <v>0</v>
      </c>
    </row>
    <row r="24" spans="1:14" s="11" customFormat="1" ht="18" customHeight="1">
      <c r="A24" s="104"/>
      <c r="B24" s="61">
        <v>42</v>
      </c>
      <c r="C24" s="62" t="s">
        <v>371</v>
      </c>
      <c r="D24" s="63">
        <f>D25+D27+D26</f>
        <v>320000</v>
      </c>
      <c r="E24" s="63">
        <f>E25+E27+E26</f>
        <v>-300000</v>
      </c>
      <c r="F24" s="63">
        <f t="shared" si="8"/>
        <v>20000</v>
      </c>
      <c r="G24" s="63">
        <f>G25+G27+G26</f>
        <v>20000</v>
      </c>
      <c r="H24" s="63">
        <f aca="true" t="shared" si="12" ref="H24:M24">H25+H27+H26</f>
        <v>0</v>
      </c>
      <c r="I24" s="63">
        <f t="shared" si="12"/>
        <v>0</v>
      </c>
      <c r="J24" s="63">
        <f t="shared" si="12"/>
        <v>0</v>
      </c>
      <c r="K24" s="63">
        <f t="shared" si="12"/>
        <v>0</v>
      </c>
      <c r="L24" s="63">
        <f t="shared" si="12"/>
        <v>0</v>
      </c>
      <c r="M24" s="63">
        <f t="shared" si="12"/>
        <v>0</v>
      </c>
      <c r="N24" s="63">
        <f>N25+N27</f>
        <v>0</v>
      </c>
    </row>
    <row r="25" spans="1:14" s="96" customFormat="1" ht="15" customHeight="1">
      <c r="A25" s="105"/>
      <c r="B25" s="93">
        <v>422</v>
      </c>
      <c r="C25" s="94" t="s">
        <v>369</v>
      </c>
      <c r="D25" s="59">
        <v>300000</v>
      </c>
      <c r="E25" s="59">
        <f>F25-D25</f>
        <v>-285000</v>
      </c>
      <c r="F25" s="59">
        <f t="shared" si="8"/>
        <v>15000</v>
      </c>
      <c r="G25" s="59">
        <v>15000</v>
      </c>
      <c r="H25" s="57">
        <v>0</v>
      </c>
      <c r="I25" s="57">
        <v>0</v>
      </c>
      <c r="J25" s="57">
        <v>0</v>
      </c>
      <c r="K25" s="57">
        <v>0</v>
      </c>
      <c r="L25" s="59">
        <v>0</v>
      </c>
      <c r="M25" s="57">
        <v>0</v>
      </c>
      <c r="N25" s="57">
        <v>0</v>
      </c>
    </row>
    <row r="26" spans="1:14" s="96" customFormat="1" ht="15" customHeight="1">
      <c r="A26" s="105"/>
      <c r="B26" s="93" t="s">
        <v>666</v>
      </c>
      <c r="C26" s="94" t="s">
        <v>667</v>
      </c>
      <c r="D26" s="59">
        <v>0</v>
      </c>
      <c r="E26" s="59">
        <f>F26-D26</f>
        <v>0</v>
      </c>
      <c r="F26" s="59">
        <f>SUM(G26:N26)</f>
        <v>0</v>
      </c>
      <c r="G26" s="59">
        <v>0</v>
      </c>
      <c r="H26" s="57">
        <v>0</v>
      </c>
      <c r="I26" s="57">
        <v>0</v>
      </c>
      <c r="J26" s="57">
        <v>0</v>
      </c>
      <c r="K26" s="59">
        <v>0</v>
      </c>
      <c r="L26" s="59">
        <v>0</v>
      </c>
      <c r="M26" s="57">
        <v>0</v>
      </c>
      <c r="N26" s="57">
        <v>0</v>
      </c>
    </row>
    <row r="27" spans="1:14" s="96" customFormat="1" ht="15" customHeight="1">
      <c r="A27" s="105"/>
      <c r="B27" s="93">
        <v>426</v>
      </c>
      <c r="C27" s="94" t="s">
        <v>370</v>
      </c>
      <c r="D27" s="59">
        <v>20000</v>
      </c>
      <c r="E27" s="59">
        <f>F27-D27</f>
        <v>-15000</v>
      </c>
      <c r="F27" s="59">
        <f t="shared" si="8"/>
        <v>5000</v>
      </c>
      <c r="G27" s="59">
        <v>5000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</row>
    <row r="28" spans="1:14" s="11" customFormat="1" ht="27.75" customHeight="1">
      <c r="A28" s="109"/>
      <c r="B28" s="189" t="s">
        <v>632</v>
      </c>
      <c r="C28" s="189"/>
      <c r="D28" s="15">
        <f>D29</f>
        <v>702000</v>
      </c>
      <c r="E28" s="15">
        <f>E29</f>
        <v>95000</v>
      </c>
      <c r="F28" s="15">
        <f t="shared" si="8"/>
        <v>797000</v>
      </c>
      <c r="G28" s="15">
        <f>G29</f>
        <v>397000</v>
      </c>
      <c r="H28" s="15">
        <f aca="true" t="shared" si="13" ref="H28:N28">H29</f>
        <v>50000</v>
      </c>
      <c r="I28" s="15">
        <f t="shared" si="13"/>
        <v>250000</v>
      </c>
      <c r="J28" s="15">
        <f t="shared" si="13"/>
        <v>100000</v>
      </c>
      <c r="K28" s="15">
        <f t="shared" si="13"/>
        <v>0</v>
      </c>
      <c r="L28" s="15">
        <f t="shared" si="13"/>
        <v>0</v>
      </c>
      <c r="M28" s="15">
        <f t="shared" si="13"/>
        <v>0</v>
      </c>
      <c r="N28" s="15">
        <f t="shared" si="13"/>
        <v>0</v>
      </c>
    </row>
    <row r="29" spans="1:14" s="11" customFormat="1" ht="25.5" customHeight="1">
      <c r="A29" s="102" t="s">
        <v>59</v>
      </c>
      <c r="B29" s="175" t="s">
        <v>687</v>
      </c>
      <c r="C29" s="172"/>
      <c r="D29" s="14">
        <f>D30</f>
        <v>702000</v>
      </c>
      <c r="E29" s="14">
        <f>E30+E38</f>
        <v>95000</v>
      </c>
      <c r="F29" s="115">
        <f t="shared" si="8"/>
        <v>797000</v>
      </c>
      <c r="G29" s="14">
        <f>G30+G38</f>
        <v>397000</v>
      </c>
      <c r="H29" s="14">
        <f>H30+H38</f>
        <v>50000</v>
      </c>
      <c r="I29" s="14">
        <f>I30+I38</f>
        <v>250000</v>
      </c>
      <c r="J29" s="14">
        <f>J30+J38</f>
        <v>100000</v>
      </c>
      <c r="K29" s="14">
        <f>K30</f>
        <v>0</v>
      </c>
      <c r="L29" s="14">
        <f>L30</f>
        <v>0</v>
      </c>
      <c r="M29" s="14">
        <f>M30</f>
        <v>0</v>
      </c>
      <c r="N29" s="14">
        <f>N30</f>
        <v>0</v>
      </c>
    </row>
    <row r="30" spans="1:14" s="11" customFormat="1" ht="18" customHeight="1">
      <c r="A30" s="104"/>
      <c r="B30" s="61">
        <v>32</v>
      </c>
      <c r="C30" s="62" t="s">
        <v>10</v>
      </c>
      <c r="D30" s="63">
        <f>D31+D32+D33</f>
        <v>702000</v>
      </c>
      <c r="E30" s="63">
        <f>E31+E32+E33</f>
        <v>95000</v>
      </c>
      <c r="F30" s="63">
        <f t="shared" si="8"/>
        <v>797000</v>
      </c>
      <c r="G30" s="63">
        <f aca="true" t="shared" si="14" ref="G30:N30">G31+G32+G33</f>
        <v>397000</v>
      </c>
      <c r="H30" s="63">
        <f t="shared" si="14"/>
        <v>50000</v>
      </c>
      <c r="I30" s="63">
        <f t="shared" si="14"/>
        <v>250000</v>
      </c>
      <c r="J30" s="63">
        <f t="shared" si="14"/>
        <v>100000</v>
      </c>
      <c r="K30" s="63">
        <f t="shared" si="14"/>
        <v>0</v>
      </c>
      <c r="L30" s="63">
        <f t="shared" si="14"/>
        <v>0</v>
      </c>
      <c r="M30" s="63">
        <f>M31+M32+M33</f>
        <v>0</v>
      </c>
      <c r="N30" s="63">
        <f t="shared" si="14"/>
        <v>0</v>
      </c>
    </row>
    <row r="31" spans="1:14" s="96" customFormat="1" ht="15" customHeight="1">
      <c r="A31" s="105"/>
      <c r="B31" s="93">
        <v>322</v>
      </c>
      <c r="C31" s="94" t="s">
        <v>366</v>
      </c>
      <c r="D31" s="59">
        <v>7000</v>
      </c>
      <c r="E31" s="59">
        <f>F31-D31</f>
        <v>0</v>
      </c>
      <c r="F31" s="59">
        <f t="shared" si="8"/>
        <v>7000</v>
      </c>
      <c r="G31" s="59">
        <v>0</v>
      </c>
      <c r="H31" s="59">
        <v>7000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</row>
    <row r="32" spans="1:14" s="96" customFormat="1" ht="15" customHeight="1">
      <c r="A32" s="105"/>
      <c r="B32" s="93">
        <v>323</v>
      </c>
      <c r="C32" s="94" t="s">
        <v>372</v>
      </c>
      <c r="D32" s="59">
        <v>565000</v>
      </c>
      <c r="E32" s="59">
        <f>F32-D32</f>
        <v>170000</v>
      </c>
      <c r="F32" s="59">
        <f t="shared" si="8"/>
        <v>735000</v>
      </c>
      <c r="G32" s="59">
        <v>342000</v>
      </c>
      <c r="H32" s="59">
        <v>43000</v>
      </c>
      <c r="I32" s="59">
        <v>250000</v>
      </c>
      <c r="J32" s="59">
        <v>100000</v>
      </c>
      <c r="K32" s="59">
        <v>0</v>
      </c>
      <c r="L32" s="59">
        <v>0</v>
      </c>
      <c r="M32" s="59">
        <v>0</v>
      </c>
      <c r="N32" s="59">
        <v>0</v>
      </c>
    </row>
    <row r="33" spans="1:14" s="96" customFormat="1" ht="15" customHeight="1">
      <c r="A33" s="105"/>
      <c r="B33" s="93">
        <v>329</v>
      </c>
      <c r="C33" s="94" t="s">
        <v>367</v>
      </c>
      <c r="D33" s="59">
        <v>130000</v>
      </c>
      <c r="E33" s="59">
        <f>F33-D33</f>
        <v>-75000</v>
      </c>
      <c r="F33" s="59">
        <f t="shared" si="8"/>
        <v>55000</v>
      </c>
      <c r="G33" s="59">
        <v>55000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</row>
    <row r="34" ht="15" customHeight="1"/>
    <row r="35" spans="1:14" s="55" customFormat="1" ht="15" customHeight="1">
      <c r="A35" s="164" t="s">
        <v>17</v>
      </c>
      <c r="B35" s="164" t="s">
        <v>235</v>
      </c>
      <c r="C35" s="163" t="s">
        <v>27</v>
      </c>
      <c r="D35" s="164" t="s">
        <v>752</v>
      </c>
      <c r="E35" s="164" t="s">
        <v>562</v>
      </c>
      <c r="F35" s="165" t="s">
        <v>753</v>
      </c>
      <c r="G35" s="163" t="s">
        <v>709</v>
      </c>
      <c r="H35" s="163"/>
      <c r="I35" s="163"/>
      <c r="J35" s="163"/>
      <c r="K35" s="163"/>
      <c r="L35" s="163"/>
      <c r="M35" s="163"/>
      <c r="N35" s="163"/>
    </row>
    <row r="36" spans="1:14" s="55" customFormat="1" ht="35.25" customHeight="1">
      <c r="A36" s="163"/>
      <c r="B36" s="163"/>
      <c r="C36" s="163"/>
      <c r="D36" s="163"/>
      <c r="E36" s="163"/>
      <c r="F36" s="166"/>
      <c r="G36" s="53" t="s">
        <v>166</v>
      </c>
      <c r="H36" s="53" t="s">
        <v>18</v>
      </c>
      <c r="I36" s="53" t="s">
        <v>165</v>
      </c>
      <c r="J36" s="53" t="s">
        <v>167</v>
      </c>
      <c r="K36" s="53" t="s">
        <v>19</v>
      </c>
      <c r="L36" s="53" t="s">
        <v>416</v>
      </c>
      <c r="M36" s="53" t="s">
        <v>804</v>
      </c>
      <c r="N36" s="53" t="s">
        <v>291</v>
      </c>
    </row>
    <row r="37" spans="1:14" s="55" customFormat="1" ht="10.5" customHeight="1">
      <c r="A37" s="54">
        <v>1</v>
      </c>
      <c r="B37" s="54">
        <v>2</v>
      </c>
      <c r="C37" s="54">
        <v>3</v>
      </c>
      <c r="D37" s="54">
        <v>4</v>
      </c>
      <c r="E37" s="54">
        <v>5</v>
      </c>
      <c r="F37" s="54">
        <v>6</v>
      </c>
      <c r="G37" s="54">
        <v>7</v>
      </c>
      <c r="H37" s="54">
        <v>8</v>
      </c>
      <c r="I37" s="54">
        <v>9</v>
      </c>
      <c r="J37" s="54">
        <v>10</v>
      </c>
      <c r="K37" s="54">
        <v>11</v>
      </c>
      <c r="L37" s="54">
        <v>12</v>
      </c>
      <c r="M37" s="54">
        <v>13</v>
      </c>
      <c r="N37" s="54">
        <v>14</v>
      </c>
    </row>
    <row r="38" spans="1:14" s="11" customFormat="1" ht="18" customHeight="1">
      <c r="A38" s="104"/>
      <c r="B38" s="61" t="s">
        <v>421</v>
      </c>
      <c r="C38" s="62" t="s">
        <v>377</v>
      </c>
      <c r="D38" s="63">
        <f>D39</f>
        <v>0</v>
      </c>
      <c r="E38" s="63">
        <f>E39</f>
        <v>0</v>
      </c>
      <c r="F38" s="63">
        <f>SUM(G38:N38)</f>
        <v>0</v>
      </c>
      <c r="G38" s="63">
        <f>G39</f>
        <v>0</v>
      </c>
      <c r="H38" s="63">
        <f aca="true" t="shared" si="15" ref="H38:N38">H39</f>
        <v>0</v>
      </c>
      <c r="I38" s="63">
        <f t="shared" si="15"/>
        <v>0</v>
      </c>
      <c r="J38" s="63">
        <f t="shared" si="15"/>
        <v>0</v>
      </c>
      <c r="K38" s="63">
        <f t="shared" si="15"/>
        <v>0</v>
      </c>
      <c r="L38" s="63">
        <f t="shared" si="15"/>
        <v>0</v>
      </c>
      <c r="M38" s="63">
        <f t="shared" si="15"/>
        <v>0</v>
      </c>
      <c r="N38" s="63">
        <f t="shared" si="15"/>
        <v>0</v>
      </c>
    </row>
    <row r="39" spans="1:14" s="96" customFormat="1" ht="15" customHeight="1">
      <c r="A39" s="105"/>
      <c r="B39" s="93" t="s">
        <v>452</v>
      </c>
      <c r="C39" s="94" t="s">
        <v>378</v>
      </c>
      <c r="D39" s="59">
        <v>0</v>
      </c>
      <c r="E39" s="59">
        <f>F39-D39</f>
        <v>0</v>
      </c>
      <c r="F39" s="59">
        <f>SUM(G39:N39)</f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</row>
    <row r="40" spans="1:14" s="11" customFormat="1" ht="27.75" customHeight="1">
      <c r="A40" s="109"/>
      <c r="B40" s="189" t="s">
        <v>293</v>
      </c>
      <c r="C40" s="189"/>
      <c r="D40" s="15">
        <f>D41</f>
        <v>1525000</v>
      </c>
      <c r="E40" s="15">
        <f>E41</f>
        <v>-747000</v>
      </c>
      <c r="F40" s="15">
        <f>SUM(G40:N40)</f>
        <v>778000</v>
      </c>
      <c r="G40" s="15">
        <f aca="true" t="shared" si="16" ref="G40:N40">G41</f>
        <v>778000</v>
      </c>
      <c r="H40" s="15">
        <f t="shared" si="16"/>
        <v>0</v>
      </c>
      <c r="I40" s="15">
        <f t="shared" si="16"/>
        <v>0</v>
      </c>
      <c r="J40" s="15">
        <f t="shared" si="16"/>
        <v>0</v>
      </c>
      <c r="K40" s="15">
        <f t="shared" si="16"/>
        <v>0</v>
      </c>
      <c r="L40" s="15">
        <f t="shared" si="16"/>
        <v>0</v>
      </c>
      <c r="M40" s="15">
        <f t="shared" si="16"/>
        <v>0</v>
      </c>
      <c r="N40" s="15">
        <f t="shared" si="16"/>
        <v>0</v>
      </c>
    </row>
    <row r="41" spans="1:14" s="11" customFormat="1" ht="24" customHeight="1">
      <c r="A41" s="102" t="s">
        <v>59</v>
      </c>
      <c r="B41" s="198" t="s">
        <v>294</v>
      </c>
      <c r="C41" s="191"/>
      <c r="D41" s="14">
        <f>D42+D46</f>
        <v>1525000</v>
      </c>
      <c r="E41" s="14">
        <f>E42+E46</f>
        <v>-747000</v>
      </c>
      <c r="F41" s="115">
        <f t="shared" si="8"/>
        <v>778000</v>
      </c>
      <c r="G41" s="14">
        <f aca="true" t="shared" si="17" ref="G41:N41">G42+G46</f>
        <v>778000</v>
      </c>
      <c r="H41" s="14">
        <f t="shared" si="17"/>
        <v>0</v>
      </c>
      <c r="I41" s="14">
        <f t="shared" si="17"/>
        <v>0</v>
      </c>
      <c r="J41" s="14">
        <f t="shared" si="17"/>
        <v>0</v>
      </c>
      <c r="K41" s="14">
        <f t="shared" si="17"/>
        <v>0</v>
      </c>
      <c r="L41" s="14">
        <f t="shared" si="17"/>
        <v>0</v>
      </c>
      <c r="M41" s="14">
        <f t="shared" si="17"/>
        <v>0</v>
      </c>
      <c r="N41" s="14">
        <f t="shared" si="17"/>
        <v>0</v>
      </c>
    </row>
    <row r="42" spans="1:14" s="11" customFormat="1" ht="18" customHeight="1">
      <c r="A42" s="104"/>
      <c r="B42" s="61">
        <v>32</v>
      </c>
      <c r="C42" s="62" t="s">
        <v>10</v>
      </c>
      <c r="D42" s="63">
        <f>D43+D44+D45</f>
        <v>1415000</v>
      </c>
      <c r="E42" s="63">
        <f>E43+E44+E45</f>
        <v>-737000</v>
      </c>
      <c r="F42" s="63">
        <f t="shared" si="8"/>
        <v>678000</v>
      </c>
      <c r="G42" s="63">
        <f aca="true" t="shared" si="18" ref="G42:M42">G43+G44+G45</f>
        <v>678000</v>
      </c>
      <c r="H42" s="63">
        <f t="shared" si="18"/>
        <v>0</v>
      </c>
      <c r="I42" s="63">
        <f t="shared" si="18"/>
        <v>0</v>
      </c>
      <c r="J42" s="63">
        <f t="shared" si="18"/>
        <v>0</v>
      </c>
      <c r="K42" s="63">
        <f t="shared" si="18"/>
        <v>0</v>
      </c>
      <c r="L42" s="63">
        <f t="shared" si="18"/>
        <v>0</v>
      </c>
      <c r="M42" s="63">
        <f t="shared" si="18"/>
        <v>0</v>
      </c>
      <c r="N42" s="63">
        <v>0</v>
      </c>
    </row>
    <row r="43" spans="1:14" s="96" customFormat="1" ht="15" customHeight="1">
      <c r="A43" s="105"/>
      <c r="B43" s="93">
        <v>323</v>
      </c>
      <c r="C43" s="94" t="s">
        <v>372</v>
      </c>
      <c r="D43" s="59">
        <v>1040000</v>
      </c>
      <c r="E43" s="59">
        <f>F43-D43</f>
        <v>-540000</v>
      </c>
      <c r="F43" s="59">
        <f t="shared" si="8"/>
        <v>500000</v>
      </c>
      <c r="G43" s="59">
        <v>500000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</row>
    <row r="44" spans="1:14" s="96" customFormat="1" ht="15" customHeight="1">
      <c r="A44" s="105"/>
      <c r="B44" s="93" t="s">
        <v>185</v>
      </c>
      <c r="C44" s="94" t="s">
        <v>373</v>
      </c>
      <c r="D44" s="59">
        <v>5000</v>
      </c>
      <c r="E44" s="59">
        <f>F44-D44</f>
        <v>-5000</v>
      </c>
      <c r="F44" s="95">
        <f>SUM(G44:N44)</f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</row>
    <row r="45" spans="1:14" s="96" customFormat="1" ht="15" customHeight="1">
      <c r="A45" s="105"/>
      <c r="B45" s="93">
        <v>329</v>
      </c>
      <c r="C45" s="94" t="s">
        <v>367</v>
      </c>
      <c r="D45" s="59">
        <v>370000</v>
      </c>
      <c r="E45" s="59">
        <f>F45-D45</f>
        <v>-192000</v>
      </c>
      <c r="F45" s="59">
        <f t="shared" si="8"/>
        <v>178000</v>
      </c>
      <c r="G45" s="59">
        <v>178000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</row>
    <row r="46" spans="1:14" s="11" customFormat="1" ht="18" customHeight="1">
      <c r="A46" s="104"/>
      <c r="B46" s="61">
        <v>38</v>
      </c>
      <c r="C46" s="62" t="s">
        <v>0</v>
      </c>
      <c r="D46" s="63">
        <f>D48+D47</f>
        <v>110000</v>
      </c>
      <c r="E46" s="63">
        <f>E48+E47</f>
        <v>-10000</v>
      </c>
      <c r="F46" s="63">
        <f>SUM(G46:N46)</f>
        <v>100000</v>
      </c>
      <c r="G46" s="63">
        <f>G48+G47</f>
        <v>100000</v>
      </c>
      <c r="H46" s="63">
        <f aca="true" t="shared" si="19" ref="H46:N46">H48</f>
        <v>0</v>
      </c>
      <c r="I46" s="63">
        <f t="shared" si="19"/>
        <v>0</v>
      </c>
      <c r="J46" s="63">
        <f t="shared" si="19"/>
        <v>0</v>
      </c>
      <c r="K46" s="63">
        <f t="shared" si="19"/>
        <v>0</v>
      </c>
      <c r="L46" s="63">
        <f t="shared" si="19"/>
        <v>0</v>
      </c>
      <c r="M46" s="63">
        <f t="shared" si="19"/>
        <v>0</v>
      </c>
      <c r="N46" s="63">
        <f t="shared" si="19"/>
        <v>0</v>
      </c>
    </row>
    <row r="47" spans="1:14" s="96" customFormat="1" ht="15" customHeight="1">
      <c r="A47" s="105"/>
      <c r="B47" s="93" t="s">
        <v>616</v>
      </c>
      <c r="C47" s="94" t="s">
        <v>617</v>
      </c>
      <c r="D47" s="59">
        <v>10000</v>
      </c>
      <c r="E47" s="59">
        <f>F47-D47</f>
        <v>-10000</v>
      </c>
      <c r="F47" s="59">
        <f>SUM(G47:N47)</f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</row>
    <row r="48" spans="1:14" s="96" customFormat="1" ht="15" customHeight="1">
      <c r="A48" s="105"/>
      <c r="B48" s="93">
        <v>385</v>
      </c>
      <c r="C48" s="94" t="s">
        <v>374</v>
      </c>
      <c r="D48" s="59">
        <v>100000</v>
      </c>
      <c r="E48" s="59">
        <f>F48-D48</f>
        <v>0</v>
      </c>
      <c r="F48" s="59">
        <f t="shared" si="8"/>
        <v>100000</v>
      </c>
      <c r="G48" s="59">
        <v>100000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</row>
    <row r="49" spans="1:14" s="11" customFormat="1" ht="27.75" customHeight="1">
      <c r="A49" s="110"/>
      <c r="B49" s="173" t="s">
        <v>723</v>
      </c>
      <c r="C49" s="174"/>
      <c r="D49" s="15">
        <f>D50+D53</f>
        <v>244000</v>
      </c>
      <c r="E49" s="15">
        <f>E50+E53</f>
        <v>-190000</v>
      </c>
      <c r="F49" s="15">
        <f aca="true" t="shared" si="20" ref="F49:F56">SUM(G49:N49)</f>
        <v>54000</v>
      </c>
      <c r="G49" s="15">
        <f>G50+G53</f>
        <v>54000</v>
      </c>
      <c r="H49" s="15">
        <f aca="true" t="shared" si="21" ref="H49:N49">H50+H53</f>
        <v>0</v>
      </c>
      <c r="I49" s="15">
        <f t="shared" si="21"/>
        <v>0</v>
      </c>
      <c r="J49" s="15">
        <f t="shared" si="21"/>
        <v>0</v>
      </c>
      <c r="K49" s="15">
        <f t="shared" si="21"/>
        <v>0</v>
      </c>
      <c r="L49" s="15">
        <f t="shared" si="21"/>
        <v>0</v>
      </c>
      <c r="M49" s="15">
        <f t="shared" si="21"/>
        <v>0</v>
      </c>
      <c r="N49" s="15">
        <f t="shared" si="21"/>
        <v>0</v>
      </c>
    </row>
    <row r="50" spans="1:14" s="11" customFormat="1" ht="24" customHeight="1">
      <c r="A50" s="102" t="s">
        <v>58</v>
      </c>
      <c r="B50" s="171" t="s">
        <v>711</v>
      </c>
      <c r="C50" s="172"/>
      <c r="D50" s="14">
        <f>D51</f>
        <v>150000</v>
      </c>
      <c r="E50" s="14">
        <f>E51</f>
        <v>-150000</v>
      </c>
      <c r="F50" s="115">
        <f t="shared" si="20"/>
        <v>0</v>
      </c>
      <c r="G50" s="14">
        <f>G51</f>
        <v>0</v>
      </c>
      <c r="H50" s="14">
        <f aca="true" t="shared" si="22" ref="H50:N51">H51</f>
        <v>0</v>
      </c>
      <c r="I50" s="14">
        <f t="shared" si="22"/>
        <v>0</v>
      </c>
      <c r="J50" s="14">
        <f t="shared" si="22"/>
        <v>0</v>
      </c>
      <c r="K50" s="14">
        <f t="shared" si="22"/>
        <v>0</v>
      </c>
      <c r="L50" s="14">
        <f t="shared" si="22"/>
        <v>0</v>
      </c>
      <c r="M50" s="14">
        <f t="shared" si="22"/>
        <v>0</v>
      </c>
      <c r="N50" s="14">
        <f t="shared" si="22"/>
        <v>0</v>
      </c>
    </row>
    <row r="51" spans="1:14" s="11" customFormat="1" ht="18" customHeight="1">
      <c r="A51" s="104"/>
      <c r="B51" s="61" t="s">
        <v>712</v>
      </c>
      <c r="C51" s="136" t="s">
        <v>713</v>
      </c>
      <c r="D51" s="63">
        <f>D52</f>
        <v>150000</v>
      </c>
      <c r="E51" s="63">
        <f>E52</f>
        <v>-150000</v>
      </c>
      <c r="F51" s="63">
        <f t="shared" si="20"/>
        <v>0</v>
      </c>
      <c r="G51" s="63">
        <f>G52</f>
        <v>0</v>
      </c>
      <c r="H51" s="63">
        <f t="shared" si="22"/>
        <v>0</v>
      </c>
      <c r="I51" s="63">
        <f t="shared" si="22"/>
        <v>0</v>
      </c>
      <c r="J51" s="63">
        <f t="shared" si="22"/>
        <v>0</v>
      </c>
      <c r="K51" s="63">
        <f t="shared" si="22"/>
        <v>0</v>
      </c>
      <c r="L51" s="63">
        <f t="shared" si="22"/>
        <v>0</v>
      </c>
      <c r="M51" s="63">
        <f t="shared" si="22"/>
        <v>0</v>
      </c>
      <c r="N51" s="63">
        <f t="shared" si="22"/>
        <v>0</v>
      </c>
    </row>
    <row r="52" spans="1:14" s="96" customFormat="1" ht="15" customHeight="1">
      <c r="A52" s="105"/>
      <c r="B52" s="93" t="s">
        <v>714</v>
      </c>
      <c r="C52" s="137" t="s">
        <v>715</v>
      </c>
      <c r="D52" s="59">
        <v>150000</v>
      </c>
      <c r="E52" s="59">
        <f>F52-D52</f>
        <v>-150000</v>
      </c>
      <c r="F52" s="59">
        <f t="shared" si="20"/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</row>
    <row r="53" spans="1:14" s="11" customFormat="1" ht="24" customHeight="1">
      <c r="A53" s="102" t="s">
        <v>58</v>
      </c>
      <c r="B53" s="171" t="s">
        <v>724</v>
      </c>
      <c r="C53" s="172"/>
      <c r="D53" s="14">
        <f>D54</f>
        <v>94000</v>
      </c>
      <c r="E53" s="14">
        <f>E54</f>
        <v>-40000</v>
      </c>
      <c r="F53" s="115">
        <f t="shared" si="20"/>
        <v>54000</v>
      </c>
      <c r="G53" s="14">
        <f>G54</f>
        <v>54000</v>
      </c>
      <c r="H53" s="14">
        <f aca="true" t="shared" si="23" ref="H53:N53">H54</f>
        <v>0</v>
      </c>
      <c r="I53" s="14">
        <f t="shared" si="23"/>
        <v>0</v>
      </c>
      <c r="J53" s="14">
        <f t="shared" si="23"/>
        <v>0</v>
      </c>
      <c r="K53" s="14">
        <f t="shared" si="23"/>
        <v>0</v>
      </c>
      <c r="L53" s="14">
        <f t="shared" si="23"/>
        <v>0</v>
      </c>
      <c r="M53" s="14">
        <f t="shared" si="23"/>
        <v>0</v>
      </c>
      <c r="N53" s="14">
        <f t="shared" si="23"/>
        <v>0</v>
      </c>
    </row>
    <row r="54" spans="1:14" s="11" customFormat="1" ht="18" customHeight="1">
      <c r="A54" s="104"/>
      <c r="B54" s="61">
        <v>34</v>
      </c>
      <c r="C54" s="62" t="s">
        <v>375</v>
      </c>
      <c r="D54" s="63">
        <f>D56+D55</f>
        <v>94000</v>
      </c>
      <c r="E54" s="63">
        <f>E55+E56</f>
        <v>-40000</v>
      </c>
      <c r="F54" s="63">
        <f t="shared" si="20"/>
        <v>54000</v>
      </c>
      <c r="G54" s="63">
        <f>G56+G55</f>
        <v>54000</v>
      </c>
      <c r="H54" s="63">
        <f aca="true" t="shared" si="24" ref="H54:N54">H56</f>
        <v>0</v>
      </c>
      <c r="I54" s="63">
        <f t="shared" si="24"/>
        <v>0</v>
      </c>
      <c r="J54" s="63">
        <f t="shared" si="24"/>
        <v>0</v>
      </c>
      <c r="K54" s="63">
        <f t="shared" si="24"/>
        <v>0</v>
      </c>
      <c r="L54" s="63">
        <f t="shared" si="24"/>
        <v>0</v>
      </c>
      <c r="M54" s="63">
        <f t="shared" si="24"/>
        <v>0</v>
      </c>
      <c r="N54" s="63">
        <f t="shared" si="24"/>
        <v>0</v>
      </c>
    </row>
    <row r="55" spans="1:14" s="96" customFormat="1" ht="15" customHeight="1">
      <c r="A55" s="105"/>
      <c r="B55" s="93" t="s">
        <v>716</v>
      </c>
      <c r="C55" s="94" t="s">
        <v>717</v>
      </c>
      <c r="D55" s="59">
        <v>3000</v>
      </c>
      <c r="E55" s="59">
        <f>F55-D55</f>
        <v>-3000</v>
      </c>
      <c r="F55" s="59">
        <f t="shared" si="20"/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</row>
    <row r="56" spans="1:14" s="96" customFormat="1" ht="15" customHeight="1">
      <c r="A56" s="105"/>
      <c r="B56" s="93">
        <v>343</v>
      </c>
      <c r="C56" s="94" t="s">
        <v>376</v>
      </c>
      <c r="D56" s="59">
        <v>91000</v>
      </c>
      <c r="E56" s="59">
        <f>F56-D56</f>
        <v>-37000</v>
      </c>
      <c r="F56" s="59">
        <f t="shared" si="20"/>
        <v>54000</v>
      </c>
      <c r="G56" s="59">
        <v>54000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</row>
    <row r="57" spans="1:14" s="11" customFormat="1" ht="27.75" customHeight="1">
      <c r="A57" s="110"/>
      <c r="B57" s="182" t="s">
        <v>295</v>
      </c>
      <c r="C57" s="174"/>
      <c r="D57" s="15">
        <f>D58+D61+D65+D68+D71</f>
        <v>2270000</v>
      </c>
      <c r="E57" s="15">
        <f>E58+E61+E65+E68+E71</f>
        <v>-715000</v>
      </c>
      <c r="F57" s="15">
        <f aca="true" t="shared" si="25" ref="F57:F70">SUM(G57:N57)</f>
        <v>1555000</v>
      </c>
      <c r="G57" s="15">
        <f aca="true" t="shared" si="26" ref="G57:N57">G58+G61+G65+G68+G71</f>
        <v>765000</v>
      </c>
      <c r="H57" s="15">
        <f t="shared" si="26"/>
        <v>0</v>
      </c>
      <c r="I57" s="15">
        <f t="shared" si="26"/>
        <v>0</v>
      </c>
      <c r="J57" s="15">
        <f t="shared" si="26"/>
        <v>0</v>
      </c>
      <c r="K57" s="15">
        <f t="shared" si="26"/>
        <v>0</v>
      </c>
      <c r="L57" s="15">
        <f t="shared" si="26"/>
        <v>0</v>
      </c>
      <c r="M57" s="15">
        <f t="shared" si="26"/>
        <v>0</v>
      </c>
      <c r="N57" s="15">
        <f t="shared" si="26"/>
        <v>790000</v>
      </c>
    </row>
    <row r="58" spans="1:14" s="11" customFormat="1" ht="24" customHeight="1">
      <c r="A58" s="102" t="s">
        <v>62</v>
      </c>
      <c r="B58" s="171" t="s">
        <v>566</v>
      </c>
      <c r="C58" s="172"/>
      <c r="D58" s="14">
        <f>D59</f>
        <v>20000</v>
      </c>
      <c r="E58" s="14">
        <f>E59</f>
        <v>-5000</v>
      </c>
      <c r="F58" s="115">
        <f t="shared" si="25"/>
        <v>15000</v>
      </c>
      <c r="G58" s="14">
        <f aca="true" t="shared" si="27" ref="G58:N58">G59</f>
        <v>15000</v>
      </c>
      <c r="H58" s="14">
        <f t="shared" si="27"/>
        <v>0</v>
      </c>
      <c r="I58" s="14">
        <f t="shared" si="27"/>
        <v>0</v>
      </c>
      <c r="J58" s="14">
        <f t="shared" si="27"/>
        <v>0</v>
      </c>
      <c r="K58" s="14">
        <f t="shared" si="27"/>
        <v>0</v>
      </c>
      <c r="L58" s="14">
        <f t="shared" si="27"/>
        <v>0</v>
      </c>
      <c r="M58" s="14">
        <f t="shared" si="27"/>
        <v>0</v>
      </c>
      <c r="N58" s="14">
        <f t="shared" si="27"/>
        <v>0</v>
      </c>
    </row>
    <row r="59" spans="1:14" s="11" customFormat="1" ht="18" customHeight="1">
      <c r="A59" s="104"/>
      <c r="B59" s="61">
        <v>32</v>
      </c>
      <c r="C59" s="62" t="s">
        <v>10</v>
      </c>
      <c r="D59" s="63">
        <f aca="true" t="shared" si="28" ref="D59:N59">D60</f>
        <v>20000</v>
      </c>
      <c r="E59" s="63">
        <f t="shared" si="28"/>
        <v>-5000</v>
      </c>
      <c r="F59" s="63">
        <f t="shared" si="25"/>
        <v>15000</v>
      </c>
      <c r="G59" s="63">
        <f t="shared" si="28"/>
        <v>15000</v>
      </c>
      <c r="H59" s="63">
        <f t="shared" si="28"/>
        <v>0</v>
      </c>
      <c r="I59" s="63">
        <f t="shared" si="28"/>
        <v>0</v>
      </c>
      <c r="J59" s="63">
        <f t="shared" si="28"/>
        <v>0</v>
      </c>
      <c r="K59" s="63">
        <f t="shared" si="28"/>
        <v>0</v>
      </c>
      <c r="L59" s="63">
        <f t="shared" si="28"/>
        <v>0</v>
      </c>
      <c r="M59" s="63">
        <f t="shared" si="28"/>
        <v>0</v>
      </c>
      <c r="N59" s="63">
        <f t="shared" si="28"/>
        <v>0</v>
      </c>
    </row>
    <row r="60" spans="1:14" s="96" customFormat="1" ht="15" customHeight="1">
      <c r="A60" s="105"/>
      <c r="B60" s="93">
        <v>329</v>
      </c>
      <c r="C60" s="94" t="s">
        <v>367</v>
      </c>
      <c r="D60" s="59">
        <v>20000</v>
      </c>
      <c r="E60" s="59">
        <f>F60-D60</f>
        <v>-5000</v>
      </c>
      <c r="F60" s="59">
        <f t="shared" si="25"/>
        <v>15000</v>
      </c>
      <c r="G60" s="59">
        <v>15000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</row>
    <row r="61" spans="1:14" s="11" customFormat="1" ht="24" customHeight="1">
      <c r="A61" s="102" t="s">
        <v>62</v>
      </c>
      <c r="B61" s="171" t="s">
        <v>296</v>
      </c>
      <c r="C61" s="172"/>
      <c r="D61" s="14">
        <f>D62</f>
        <v>2000000</v>
      </c>
      <c r="E61" s="14">
        <f>E62</f>
        <v>-610000</v>
      </c>
      <c r="F61" s="115">
        <f>SUM(G61:N61)</f>
        <v>1390000</v>
      </c>
      <c r="G61" s="14">
        <f aca="true" t="shared" si="29" ref="G61:N61">G62</f>
        <v>600000</v>
      </c>
      <c r="H61" s="14">
        <f t="shared" si="29"/>
        <v>0</v>
      </c>
      <c r="I61" s="14">
        <f t="shared" si="29"/>
        <v>0</v>
      </c>
      <c r="J61" s="14">
        <f t="shared" si="29"/>
        <v>0</v>
      </c>
      <c r="K61" s="14">
        <f t="shared" si="29"/>
        <v>0</v>
      </c>
      <c r="L61" s="14">
        <f t="shared" si="29"/>
        <v>0</v>
      </c>
      <c r="M61" s="14">
        <f t="shared" si="29"/>
        <v>0</v>
      </c>
      <c r="N61" s="14">
        <f t="shared" si="29"/>
        <v>790000</v>
      </c>
    </row>
    <row r="62" spans="1:14" s="11" customFormat="1" ht="18" customHeight="1">
      <c r="A62" s="104"/>
      <c r="B62" s="61">
        <v>38</v>
      </c>
      <c r="C62" s="62" t="s">
        <v>377</v>
      </c>
      <c r="D62" s="63">
        <f>SUM(D63+D64)</f>
        <v>2000000</v>
      </c>
      <c r="E62" s="63">
        <f>SUM(E63+E64)</f>
        <v>-610000</v>
      </c>
      <c r="F62" s="63">
        <f t="shared" si="25"/>
        <v>1390000</v>
      </c>
      <c r="G62" s="63">
        <f aca="true" t="shared" si="30" ref="G62:N62">SUM(G63+G64)</f>
        <v>600000</v>
      </c>
      <c r="H62" s="63">
        <f t="shared" si="30"/>
        <v>0</v>
      </c>
      <c r="I62" s="63">
        <f t="shared" si="30"/>
        <v>0</v>
      </c>
      <c r="J62" s="63">
        <f t="shared" si="30"/>
        <v>0</v>
      </c>
      <c r="K62" s="63">
        <f t="shared" si="30"/>
        <v>0</v>
      </c>
      <c r="L62" s="63">
        <f t="shared" si="30"/>
        <v>0</v>
      </c>
      <c r="M62" s="63">
        <f t="shared" si="30"/>
        <v>0</v>
      </c>
      <c r="N62" s="63">
        <f t="shared" si="30"/>
        <v>790000</v>
      </c>
    </row>
    <row r="63" spans="1:14" s="96" customFormat="1" ht="15" customHeight="1">
      <c r="A63" s="105"/>
      <c r="B63" s="93">
        <v>381</v>
      </c>
      <c r="C63" s="94" t="s">
        <v>378</v>
      </c>
      <c r="D63" s="59">
        <v>1550000</v>
      </c>
      <c r="E63" s="59">
        <f>F63-D63</f>
        <v>-350000</v>
      </c>
      <c r="F63" s="59">
        <f t="shared" si="25"/>
        <v>1200000</v>
      </c>
      <c r="G63" s="59">
        <v>600000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600000</v>
      </c>
    </row>
    <row r="64" spans="1:14" s="96" customFormat="1" ht="15" customHeight="1">
      <c r="A64" s="105"/>
      <c r="B64" s="93" t="s">
        <v>26</v>
      </c>
      <c r="C64" s="94" t="s">
        <v>379</v>
      </c>
      <c r="D64" s="59">
        <v>450000</v>
      </c>
      <c r="E64" s="59">
        <f>F64-D64</f>
        <v>-260000</v>
      </c>
      <c r="F64" s="59">
        <f t="shared" si="25"/>
        <v>190000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190000</v>
      </c>
    </row>
    <row r="65" spans="1:14" s="11" customFormat="1" ht="24" customHeight="1">
      <c r="A65" s="102" t="s">
        <v>15</v>
      </c>
      <c r="B65" s="171" t="s">
        <v>297</v>
      </c>
      <c r="C65" s="172"/>
      <c r="D65" s="14">
        <f>D66</f>
        <v>20000</v>
      </c>
      <c r="E65" s="14">
        <f>E66</f>
        <v>-20000</v>
      </c>
      <c r="F65" s="115">
        <f t="shared" si="25"/>
        <v>0</v>
      </c>
      <c r="G65" s="14">
        <f aca="true" t="shared" si="31" ref="G65:N65">G66</f>
        <v>0</v>
      </c>
      <c r="H65" s="14">
        <f t="shared" si="31"/>
        <v>0</v>
      </c>
      <c r="I65" s="14">
        <f t="shared" si="31"/>
        <v>0</v>
      </c>
      <c r="J65" s="14">
        <f t="shared" si="31"/>
        <v>0</v>
      </c>
      <c r="K65" s="14">
        <f t="shared" si="31"/>
        <v>0</v>
      </c>
      <c r="L65" s="14">
        <f t="shared" si="31"/>
        <v>0</v>
      </c>
      <c r="M65" s="14">
        <f t="shared" si="31"/>
        <v>0</v>
      </c>
      <c r="N65" s="14">
        <f t="shared" si="31"/>
        <v>0</v>
      </c>
    </row>
    <row r="66" spans="1:14" s="11" customFormat="1" ht="18" customHeight="1">
      <c r="A66" s="104"/>
      <c r="B66" s="61">
        <v>32</v>
      </c>
      <c r="C66" s="62" t="s">
        <v>10</v>
      </c>
      <c r="D66" s="63">
        <f aca="true" t="shared" si="32" ref="D66:N66">D67</f>
        <v>20000</v>
      </c>
      <c r="E66" s="63">
        <f t="shared" si="32"/>
        <v>-20000</v>
      </c>
      <c r="F66" s="63">
        <f t="shared" si="25"/>
        <v>0</v>
      </c>
      <c r="G66" s="63">
        <f t="shared" si="32"/>
        <v>0</v>
      </c>
      <c r="H66" s="63">
        <f t="shared" si="32"/>
        <v>0</v>
      </c>
      <c r="I66" s="63">
        <f t="shared" si="32"/>
        <v>0</v>
      </c>
      <c r="J66" s="63">
        <f t="shared" si="32"/>
        <v>0</v>
      </c>
      <c r="K66" s="63">
        <f t="shared" si="32"/>
        <v>0</v>
      </c>
      <c r="L66" s="63">
        <f t="shared" si="32"/>
        <v>0</v>
      </c>
      <c r="M66" s="63">
        <f t="shared" si="32"/>
        <v>0</v>
      </c>
      <c r="N66" s="63">
        <f t="shared" si="32"/>
        <v>0</v>
      </c>
    </row>
    <row r="67" spans="1:14" s="96" customFormat="1" ht="15" customHeight="1">
      <c r="A67" s="105"/>
      <c r="B67" s="93">
        <v>329</v>
      </c>
      <c r="C67" s="94" t="s">
        <v>367</v>
      </c>
      <c r="D67" s="59">
        <v>20000</v>
      </c>
      <c r="E67" s="59">
        <f>F67-D67</f>
        <v>-20000</v>
      </c>
      <c r="F67" s="59">
        <f t="shared" si="25"/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</row>
    <row r="68" spans="1:14" s="11" customFormat="1" ht="24" customHeight="1">
      <c r="A68" s="102" t="s">
        <v>15</v>
      </c>
      <c r="B68" s="171" t="s">
        <v>298</v>
      </c>
      <c r="C68" s="172"/>
      <c r="D68" s="14">
        <f>D69</f>
        <v>30000</v>
      </c>
      <c r="E68" s="14">
        <f>E69</f>
        <v>0</v>
      </c>
      <c r="F68" s="115">
        <f>SUM(G68:N68)</f>
        <v>30000</v>
      </c>
      <c r="G68" s="14">
        <f aca="true" t="shared" si="33" ref="G68:N68">G69</f>
        <v>30000</v>
      </c>
      <c r="H68" s="14">
        <f t="shared" si="33"/>
        <v>0</v>
      </c>
      <c r="I68" s="14">
        <f t="shared" si="33"/>
        <v>0</v>
      </c>
      <c r="J68" s="14">
        <f t="shared" si="33"/>
        <v>0</v>
      </c>
      <c r="K68" s="14">
        <f t="shared" si="33"/>
        <v>0</v>
      </c>
      <c r="L68" s="14">
        <f t="shared" si="33"/>
        <v>0</v>
      </c>
      <c r="M68" s="14">
        <f t="shared" si="33"/>
        <v>0</v>
      </c>
      <c r="N68" s="14">
        <f t="shared" si="33"/>
        <v>0</v>
      </c>
    </row>
    <row r="69" spans="1:14" s="11" customFormat="1" ht="18" customHeight="1">
      <c r="A69" s="104"/>
      <c r="B69" s="61">
        <v>38</v>
      </c>
      <c r="C69" s="62" t="s">
        <v>377</v>
      </c>
      <c r="D69" s="63">
        <f aca="true" t="shared" si="34" ref="D69:N69">D70</f>
        <v>30000</v>
      </c>
      <c r="E69" s="63">
        <f t="shared" si="34"/>
        <v>0</v>
      </c>
      <c r="F69" s="63">
        <f t="shared" si="25"/>
        <v>30000</v>
      </c>
      <c r="G69" s="63">
        <f t="shared" si="34"/>
        <v>30000</v>
      </c>
      <c r="H69" s="63">
        <f t="shared" si="34"/>
        <v>0</v>
      </c>
      <c r="I69" s="63">
        <f t="shared" si="34"/>
        <v>0</v>
      </c>
      <c r="J69" s="63">
        <f t="shared" si="34"/>
        <v>0</v>
      </c>
      <c r="K69" s="63">
        <f t="shared" si="34"/>
        <v>0</v>
      </c>
      <c r="L69" s="63">
        <f t="shared" si="34"/>
        <v>0</v>
      </c>
      <c r="M69" s="63">
        <f t="shared" si="34"/>
        <v>0</v>
      </c>
      <c r="N69" s="63">
        <f t="shared" si="34"/>
        <v>0</v>
      </c>
    </row>
    <row r="70" spans="1:14" s="96" customFormat="1" ht="14.25" customHeight="1">
      <c r="A70" s="105"/>
      <c r="B70" s="93">
        <v>381</v>
      </c>
      <c r="C70" s="94" t="s">
        <v>378</v>
      </c>
      <c r="D70" s="59">
        <v>30000</v>
      </c>
      <c r="E70" s="59">
        <f>F70-D70</f>
        <v>0</v>
      </c>
      <c r="F70" s="59">
        <f t="shared" si="25"/>
        <v>30000</v>
      </c>
      <c r="G70" s="59">
        <v>30000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</row>
    <row r="71" spans="1:14" s="11" customFormat="1" ht="24" customHeight="1">
      <c r="A71" s="102" t="s">
        <v>194</v>
      </c>
      <c r="B71" s="175" t="s">
        <v>619</v>
      </c>
      <c r="C71" s="172"/>
      <c r="D71" s="14">
        <f>D72+D74</f>
        <v>200000</v>
      </c>
      <c r="E71" s="14">
        <f>E72+E74</f>
        <v>-80000</v>
      </c>
      <c r="F71" s="115">
        <f aca="true" t="shared" si="35" ref="F71:F80">SUM(G71:N71)</f>
        <v>120000</v>
      </c>
      <c r="G71" s="14">
        <f aca="true" t="shared" si="36" ref="G71:N71">G72+G74</f>
        <v>120000</v>
      </c>
      <c r="H71" s="14">
        <f t="shared" si="36"/>
        <v>0</v>
      </c>
      <c r="I71" s="14">
        <f t="shared" si="36"/>
        <v>0</v>
      </c>
      <c r="J71" s="14">
        <f t="shared" si="36"/>
        <v>0</v>
      </c>
      <c r="K71" s="14">
        <f t="shared" si="36"/>
        <v>0</v>
      </c>
      <c r="L71" s="14">
        <f t="shared" si="36"/>
        <v>0</v>
      </c>
      <c r="M71" s="14">
        <f t="shared" si="36"/>
        <v>0</v>
      </c>
      <c r="N71" s="14">
        <f t="shared" si="36"/>
        <v>0</v>
      </c>
    </row>
    <row r="72" spans="1:14" s="11" customFormat="1" ht="18" customHeight="1">
      <c r="A72" s="104"/>
      <c r="B72" s="61">
        <v>32</v>
      </c>
      <c r="C72" s="62" t="s">
        <v>10</v>
      </c>
      <c r="D72" s="63">
        <f aca="true" t="shared" si="37" ref="D72:N74">D73</f>
        <v>100000</v>
      </c>
      <c r="E72" s="63">
        <f t="shared" si="37"/>
        <v>-80000</v>
      </c>
      <c r="F72" s="63">
        <f t="shared" si="35"/>
        <v>20000</v>
      </c>
      <c r="G72" s="63">
        <f t="shared" si="37"/>
        <v>20000</v>
      </c>
      <c r="H72" s="63">
        <f t="shared" si="37"/>
        <v>0</v>
      </c>
      <c r="I72" s="63">
        <f t="shared" si="37"/>
        <v>0</v>
      </c>
      <c r="J72" s="63">
        <f t="shared" si="37"/>
        <v>0</v>
      </c>
      <c r="K72" s="63">
        <f t="shared" si="37"/>
        <v>0</v>
      </c>
      <c r="L72" s="63">
        <f t="shared" si="37"/>
        <v>0</v>
      </c>
      <c r="M72" s="63">
        <f t="shared" si="37"/>
        <v>0</v>
      </c>
      <c r="N72" s="63">
        <f t="shared" si="37"/>
        <v>0</v>
      </c>
    </row>
    <row r="73" spans="1:14" s="96" customFormat="1" ht="14.25" customHeight="1">
      <c r="A73" s="105"/>
      <c r="B73" s="93">
        <v>329</v>
      </c>
      <c r="C73" s="94" t="s">
        <v>367</v>
      </c>
      <c r="D73" s="59">
        <v>100000</v>
      </c>
      <c r="E73" s="59">
        <f>F73-D73</f>
        <v>-80000</v>
      </c>
      <c r="F73" s="59">
        <f t="shared" si="35"/>
        <v>20000</v>
      </c>
      <c r="G73" s="59">
        <v>20000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0</v>
      </c>
    </row>
    <row r="74" spans="1:14" s="11" customFormat="1" ht="18" customHeight="1">
      <c r="A74" s="104"/>
      <c r="B74" s="61" t="s">
        <v>205</v>
      </c>
      <c r="C74" s="62" t="s">
        <v>612</v>
      </c>
      <c r="D74" s="63">
        <f t="shared" si="37"/>
        <v>100000</v>
      </c>
      <c r="E74" s="63">
        <f t="shared" si="37"/>
        <v>0</v>
      </c>
      <c r="F74" s="63">
        <f>SUM(G74:N74)</f>
        <v>100000</v>
      </c>
      <c r="G74" s="63">
        <f t="shared" si="37"/>
        <v>100000</v>
      </c>
      <c r="H74" s="63">
        <f t="shared" si="37"/>
        <v>0</v>
      </c>
      <c r="I74" s="63">
        <f t="shared" si="37"/>
        <v>0</v>
      </c>
      <c r="J74" s="63">
        <f t="shared" si="37"/>
        <v>0</v>
      </c>
      <c r="K74" s="63">
        <f t="shared" si="37"/>
        <v>0</v>
      </c>
      <c r="L74" s="63">
        <f t="shared" si="37"/>
        <v>0</v>
      </c>
      <c r="M74" s="63">
        <f t="shared" si="37"/>
        <v>0</v>
      </c>
      <c r="N74" s="63">
        <f t="shared" si="37"/>
        <v>0</v>
      </c>
    </row>
    <row r="75" spans="1:14" s="96" customFormat="1" ht="14.25" customHeight="1">
      <c r="A75" s="105"/>
      <c r="B75" s="93" t="s">
        <v>206</v>
      </c>
      <c r="C75" s="94" t="s">
        <v>397</v>
      </c>
      <c r="D75" s="59">
        <v>100000</v>
      </c>
      <c r="E75" s="59">
        <f>F75-D75</f>
        <v>0</v>
      </c>
      <c r="F75" s="59">
        <f>SUM(G75:N75)</f>
        <v>100000</v>
      </c>
      <c r="G75" s="59">
        <v>100000</v>
      </c>
      <c r="H75" s="59">
        <v>0</v>
      </c>
      <c r="I75" s="59">
        <v>0</v>
      </c>
      <c r="J75" s="59">
        <v>0</v>
      </c>
      <c r="K75" s="59">
        <v>0</v>
      </c>
      <c r="L75" s="59">
        <v>0</v>
      </c>
      <c r="M75" s="59">
        <v>0</v>
      </c>
      <c r="N75" s="59">
        <v>0</v>
      </c>
    </row>
    <row r="76" spans="1:14" s="11" customFormat="1" ht="27.75" customHeight="1">
      <c r="A76" s="110"/>
      <c r="B76" s="182" t="s">
        <v>613</v>
      </c>
      <c r="C76" s="174"/>
      <c r="D76" s="15">
        <f>D77+D81+D84+D87+D90</f>
        <v>875000</v>
      </c>
      <c r="E76" s="15">
        <f>E77+E81+E84+E87+E90</f>
        <v>-752000</v>
      </c>
      <c r="F76" s="15">
        <f t="shared" si="35"/>
        <v>123000</v>
      </c>
      <c r="G76" s="15">
        <f>G77+G81+G84+G87+G90</f>
        <v>123000</v>
      </c>
      <c r="H76" s="15">
        <f aca="true" t="shared" si="38" ref="H76:N76">H77+H81+H84+H87</f>
        <v>0</v>
      </c>
      <c r="I76" s="15">
        <f t="shared" si="38"/>
        <v>0</v>
      </c>
      <c r="J76" s="15">
        <f t="shared" si="38"/>
        <v>0</v>
      </c>
      <c r="K76" s="15">
        <f t="shared" si="38"/>
        <v>0</v>
      </c>
      <c r="L76" s="15">
        <f t="shared" si="38"/>
        <v>0</v>
      </c>
      <c r="M76" s="15">
        <f t="shared" si="38"/>
        <v>0</v>
      </c>
      <c r="N76" s="15">
        <f t="shared" si="38"/>
        <v>0</v>
      </c>
    </row>
    <row r="77" spans="1:14" s="11" customFormat="1" ht="24" customHeight="1">
      <c r="A77" s="102" t="s">
        <v>5</v>
      </c>
      <c r="B77" s="171" t="s">
        <v>567</v>
      </c>
      <c r="C77" s="172"/>
      <c r="D77" s="14">
        <f>D78</f>
        <v>265000</v>
      </c>
      <c r="E77" s="14">
        <f>E78</f>
        <v>-142000</v>
      </c>
      <c r="F77" s="115">
        <f t="shared" si="35"/>
        <v>123000</v>
      </c>
      <c r="G77" s="14">
        <f aca="true" t="shared" si="39" ref="G77:N77">G78</f>
        <v>123000</v>
      </c>
      <c r="H77" s="14">
        <f t="shared" si="39"/>
        <v>0</v>
      </c>
      <c r="I77" s="14">
        <f t="shared" si="39"/>
        <v>0</v>
      </c>
      <c r="J77" s="14">
        <f t="shared" si="39"/>
        <v>0</v>
      </c>
      <c r="K77" s="14">
        <f t="shared" si="39"/>
        <v>0</v>
      </c>
      <c r="L77" s="14">
        <f t="shared" si="39"/>
        <v>0</v>
      </c>
      <c r="M77" s="14">
        <f t="shared" si="39"/>
        <v>0</v>
      </c>
      <c r="N77" s="14">
        <f t="shared" si="39"/>
        <v>0</v>
      </c>
    </row>
    <row r="78" spans="1:14" s="11" customFormat="1" ht="18" customHeight="1">
      <c r="A78" s="104"/>
      <c r="B78" s="61">
        <v>32</v>
      </c>
      <c r="C78" s="62" t="s">
        <v>10</v>
      </c>
      <c r="D78" s="63">
        <f>D79+D80</f>
        <v>265000</v>
      </c>
      <c r="E78" s="63">
        <f>E79+E80</f>
        <v>-142000</v>
      </c>
      <c r="F78" s="63">
        <f t="shared" si="35"/>
        <v>123000</v>
      </c>
      <c r="G78" s="63">
        <f aca="true" t="shared" si="40" ref="G78:N78">G79+G80</f>
        <v>123000</v>
      </c>
      <c r="H78" s="63">
        <f t="shared" si="40"/>
        <v>0</v>
      </c>
      <c r="I78" s="63">
        <f t="shared" si="40"/>
        <v>0</v>
      </c>
      <c r="J78" s="63">
        <f t="shared" si="40"/>
        <v>0</v>
      </c>
      <c r="K78" s="63">
        <f t="shared" si="40"/>
        <v>0</v>
      </c>
      <c r="L78" s="63">
        <f t="shared" si="40"/>
        <v>0</v>
      </c>
      <c r="M78" s="63">
        <f>M79+M80</f>
        <v>0</v>
      </c>
      <c r="N78" s="63">
        <f t="shared" si="40"/>
        <v>0</v>
      </c>
    </row>
    <row r="79" spans="1:14" s="96" customFormat="1" ht="14.25" customHeight="1">
      <c r="A79" s="105"/>
      <c r="B79" s="93">
        <v>322</v>
      </c>
      <c r="C79" s="94" t="s">
        <v>366</v>
      </c>
      <c r="D79" s="59">
        <v>5000</v>
      </c>
      <c r="E79" s="59">
        <f>F79-D79</f>
        <v>-3000</v>
      </c>
      <c r="F79" s="59">
        <f t="shared" si="35"/>
        <v>2000</v>
      </c>
      <c r="G79" s="59">
        <v>2000</v>
      </c>
      <c r="H79" s="59">
        <v>0</v>
      </c>
      <c r="I79" s="59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</row>
    <row r="80" spans="1:14" s="96" customFormat="1" ht="14.25" customHeight="1">
      <c r="A80" s="105"/>
      <c r="B80" s="93">
        <v>323</v>
      </c>
      <c r="C80" s="94" t="s">
        <v>372</v>
      </c>
      <c r="D80" s="59">
        <v>260000</v>
      </c>
      <c r="E80" s="59">
        <f>F80-D80</f>
        <v>-139000</v>
      </c>
      <c r="F80" s="59">
        <f t="shared" si="35"/>
        <v>121000</v>
      </c>
      <c r="G80" s="59">
        <v>121000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</row>
    <row r="81" spans="1:14" s="11" customFormat="1" ht="24" customHeight="1">
      <c r="A81" s="102" t="s">
        <v>5</v>
      </c>
      <c r="B81" s="171" t="s">
        <v>568</v>
      </c>
      <c r="C81" s="172"/>
      <c r="D81" s="14">
        <f>D82</f>
        <v>50000</v>
      </c>
      <c r="E81" s="14">
        <f>E82</f>
        <v>-50000</v>
      </c>
      <c r="F81" s="115">
        <f aca="true" t="shared" si="41" ref="F81:F96">SUM(G81:N81)</f>
        <v>0</v>
      </c>
      <c r="G81" s="14">
        <f aca="true" t="shared" si="42" ref="G81:N81">G82</f>
        <v>0</v>
      </c>
      <c r="H81" s="14">
        <f t="shared" si="42"/>
        <v>0</v>
      </c>
      <c r="I81" s="14">
        <f t="shared" si="42"/>
        <v>0</v>
      </c>
      <c r="J81" s="14">
        <f t="shared" si="42"/>
        <v>0</v>
      </c>
      <c r="K81" s="14">
        <f t="shared" si="42"/>
        <v>0</v>
      </c>
      <c r="L81" s="14">
        <f t="shared" si="42"/>
        <v>0</v>
      </c>
      <c r="M81" s="14">
        <f t="shared" si="42"/>
        <v>0</v>
      </c>
      <c r="N81" s="14">
        <f t="shared" si="42"/>
        <v>0</v>
      </c>
    </row>
    <row r="82" spans="1:14" s="11" customFormat="1" ht="18" customHeight="1">
      <c r="A82" s="104"/>
      <c r="B82" s="61" t="s">
        <v>6</v>
      </c>
      <c r="C82" s="62" t="s">
        <v>417</v>
      </c>
      <c r="D82" s="63">
        <f>D83</f>
        <v>50000</v>
      </c>
      <c r="E82" s="63">
        <f>E83</f>
        <v>-50000</v>
      </c>
      <c r="F82" s="63">
        <f t="shared" si="41"/>
        <v>0</v>
      </c>
      <c r="G82" s="63">
        <f>G83</f>
        <v>0</v>
      </c>
      <c r="H82" s="63">
        <f aca="true" t="shared" si="43" ref="H82:N85">H83</f>
        <v>0</v>
      </c>
      <c r="I82" s="63">
        <f t="shared" si="43"/>
        <v>0</v>
      </c>
      <c r="J82" s="63">
        <f t="shared" si="43"/>
        <v>0</v>
      </c>
      <c r="K82" s="63">
        <f t="shared" si="43"/>
        <v>0</v>
      </c>
      <c r="L82" s="63">
        <f t="shared" si="43"/>
        <v>0</v>
      </c>
      <c r="M82" s="63">
        <f t="shared" si="43"/>
        <v>0</v>
      </c>
      <c r="N82" s="63">
        <f t="shared" si="43"/>
        <v>0</v>
      </c>
    </row>
    <row r="83" spans="1:14" s="96" customFormat="1" ht="14.25" customHeight="1">
      <c r="A83" s="105"/>
      <c r="B83" s="93" t="s">
        <v>8</v>
      </c>
      <c r="C83" s="94" t="s">
        <v>400</v>
      </c>
      <c r="D83" s="59">
        <v>50000</v>
      </c>
      <c r="E83" s="59">
        <f>F83-D83</f>
        <v>-50000</v>
      </c>
      <c r="F83" s="59">
        <f t="shared" si="41"/>
        <v>0</v>
      </c>
      <c r="G83" s="59">
        <v>0</v>
      </c>
      <c r="H83" s="59">
        <v>0</v>
      </c>
      <c r="I83" s="59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</row>
    <row r="84" spans="1:14" s="11" customFormat="1" ht="24" customHeight="1">
      <c r="A84" s="102" t="s">
        <v>5</v>
      </c>
      <c r="B84" s="171" t="s">
        <v>569</v>
      </c>
      <c r="C84" s="172"/>
      <c r="D84" s="14">
        <f>D85</f>
        <v>10000</v>
      </c>
      <c r="E84" s="14">
        <f>E85</f>
        <v>-10000</v>
      </c>
      <c r="F84" s="115">
        <f t="shared" si="41"/>
        <v>0</v>
      </c>
      <c r="G84" s="14">
        <f aca="true" t="shared" si="44" ref="G84:N84">G85</f>
        <v>0</v>
      </c>
      <c r="H84" s="14">
        <f t="shared" si="44"/>
        <v>0</v>
      </c>
      <c r="I84" s="14">
        <f t="shared" si="44"/>
        <v>0</v>
      </c>
      <c r="J84" s="14">
        <f t="shared" si="44"/>
        <v>0</v>
      </c>
      <c r="K84" s="14">
        <f t="shared" si="44"/>
        <v>0</v>
      </c>
      <c r="L84" s="14">
        <f t="shared" si="44"/>
        <v>0</v>
      </c>
      <c r="M84" s="14">
        <f t="shared" si="44"/>
        <v>0</v>
      </c>
      <c r="N84" s="14">
        <f t="shared" si="44"/>
        <v>0</v>
      </c>
    </row>
    <row r="85" spans="1:14" s="11" customFormat="1" ht="18" customHeight="1">
      <c r="A85" s="104"/>
      <c r="B85" s="61" t="s">
        <v>6</v>
      </c>
      <c r="C85" s="62" t="s">
        <v>417</v>
      </c>
      <c r="D85" s="63">
        <f>D86</f>
        <v>10000</v>
      </c>
      <c r="E85" s="63">
        <f>E86</f>
        <v>-10000</v>
      </c>
      <c r="F85" s="63">
        <f t="shared" si="41"/>
        <v>0</v>
      </c>
      <c r="G85" s="63">
        <f>G86</f>
        <v>0</v>
      </c>
      <c r="H85" s="63">
        <f t="shared" si="43"/>
        <v>0</v>
      </c>
      <c r="I85" s="63">
        <f t="shared" si="43"/>
        <v>0</v>
      </c>
      <c r="J85" s="63">
        <f t="shared" si="43"/>
        <v>0</v>
      </c>
      <c r="K85" s="63">
        <f t="shared" si="43"/>
        <v>0</v>
      </c>
      <c r="L85" s="63">
        <f t="shared" si="43"/>
        <v>0</v>
      </c>
      <c r="M85" s="63">
        <f t="shared" si="43"/>
        <v>0</v>
      </c>
      <c r="N85" s="63">
        <f t="shared" si="43"/>
        <v>0</v>
      </c>
    </row>
    <row r="86" spans="1:14" s="96" customFormat="1" ht="14.25" customHeight="1">
      <c r="A86" s="105"/>
      <c r="B86" s="93" t="s">
        <v>8</v>
      </c>
      <c r="C86" s="94" t="s">
        <v>400</v>
      </c>
      <c r="D86" s="59">
        <v>10000</v>
      </c>
      <c r="E86" s="59">
        <f>F86-D86</f>
        <v>-10000</v>
      </c>
      <c r="F86" s="59">
        <f t="shared" si="41"/>
        <v>0</v>
      </c>
      <c r="G86" s="59">
        <v>0</v>
      </c>
      <c r="H86" s="59">
        <v>0</v>
      </c>
      <c r="I86" s="59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</row>
    <row r="87" spans="1:14" s="11" customFormat="1" ht="24" customHeight="1">
      <c r="A87" s="102" t="s">
        <v>5</v>
      </c>
      <c r="B87" s="175" t="s">
        <v>620</v>
      </c>
      <c r="C87" s="172"/>
      <c r="D87" s="14">
        <f>D88</f>
        <v>50000</v>
      </c>
      <c r="E87" s="14">
        <f>E88</f>
        <v>-50000</v>
      </c>
      <c r="F87" s="115">
        <f aca="true" t="shared" si="45" ref="F87:F92">SUM(G87:N87)</f>
        <v>0</v>
      </c>
      <c r="G87" s="14">
        <f aca="true" t="shared" si="46" ref="G87:N87">G88</f>
        <v>0</v>
      </c>
      <c r="H87" s="14">
        <f t="shared" si="46"/>
        <v>0</v>
      </c>
      <c r="I87" s="14">
        <f t="shared" si="46"/>
        <v>0</v>
      </c>
      <c r="J87" s="14">
        <f t="shared" si="46"/>
        <v>0</v>
      </c>
      <c r="K87" s="14">
        <f t="shared" si="46"/>
        <v>0</v>
      </c>
      <c r="L87" s="14">
        <f t="shared" si="46"/>
        <v>0</v>
      </c>
      <c r="M87" s="14">
        <f t="shared" si="46"/>
        <v>0</v>
      </c>
      <c r="N87" s="14">
        <f t="shared" si="46"/>
        <v>0</v>
      </c>
    </row>
    <row r="88" spans="1:14" s="11" customFormat="1" ht="18" customHeight="1">
      <c r="A88" s="104"/>
      <c r="B88" s="61" t="s">
        <v>6</v>
      </c>
      <c r="C88" s="62" t="s">
        <v>417</v>
      </c>
      <c r="D88" s="63">
        <f>D89</f>
        <v>50000</v>
      </c>
      <c r="E88" s="63">
        <f>E89</f>
        <v>-50000</v>
      </c>
      <c r="F88" s="63">
        <f t="shared" si="45"/>
        <v>0</v>
      </c>
      <c r="G88" s="63">
        <f>G89</f>
        <v>0</v>
      </c>
      <c r="H88" s="63">
        <f aca="true" t="shared" si="47" ref="H88:N88">H89</f>
        <v>0</v>
      </c>
      <c r="I88" s="63">
        <f t="shared" si="47"/>
        <v>0</v>
      </c>
      <c r="J88" s="63">
        <f t="shared" si="47"/>
        <v>0</v>
      </c>
      <c r="K88" s="63">
        <f t="shared" si="47"/>
        <v>0</v>
      </c>
      <c r="L88" s="63">
        <f t="shared" si="47"/>
        <v>0</v>
      </c>
      <c r="M88" s="63">
        <f t="shared" si="47"/>
        <v>0</v>
      </c>
      <c r="N88" s="63">
        <f t="shared" si="47"/>
        <v>0</v>
      </c>
    </row>
    <row r="89" spans="1:14" s="96" customFormat="1" ht="14.25" customHeight="1">
      <c r="A89" s="105"/>
      <c r="B89" s="93" t="s">
        <v>8</v>
      </c>
      <c r="C89" s="94" t="s">
        <v>400</v>
      </c>
      <c r="D89" s="59">
        <v>50000</v>
      </c>
      <c r="E89" s="59">
        <f>F89-D89</f>
        <v>-50000</v>
      </c>
      <c r="F89" s="59">
        <f t="shared" si="45"/>
        <v>0</v>
      </c>
      <c r="G89" s="59">
        <v>0</v>
      </c>
      <c r="H89" s="59">
        <v>0</v>
      </c>
      <c r="I89" s="59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</row>
    <row r="90" spans="1:14" s="11" customFormat="1" ht="24" customHeight="1">
      <c r="A90" s="102" t="s">
        <v>5</v>
      </c>
      <c r="B90" s="171" t="s">
        <v>725</v>
      </c>
      <c r="C90" s="172"/>
      <c r="D90" s="14">
        <f>D91</f>
        <v>500000</v>
      </c>
      <c r="E90" s="14">
        <f>E91</f>
        <v>-500000</v>
      </c>
      <c r="F90" s="115">
        <f t="shared" si="45"/>
        <v>0</v>
      </c>
      <c r="G90" s="14">
        <f aca="true" t="shared" si="48" ref="G90:N91">G91</f>
        <v>0</v>
      </c>
      <c r="H90" s="14">
        <f t="shared" si="48"/>
        <v>0</v>
      </c>
      <c r="I90" s="14">
        <f t="shared" si="48"/>
        <v>0</v>
      </c>
      <c r="J90" s="14">
        <f t="shared" si="48"/>
        <v>0</v>
      </c>
      <c r="K90" s="14">
        <f t="shared" si="48"/>
        <v>0</v>
      </c>
      <c r="L90" s="14">
        <f t="shared" si="48"/>
        <v>0</v>
      </c>
      <c r="M90" s="14">
        <f t="shared" si="48"/>
        <v>0</v>
      </c>
      <c r="N90" s="14">
        <f t="shared" si="48"/>
        <v>0</v>
      </c>
    </row>
    <row r="91" spans="1:14" s="11" customFormat="1" ht="18" customHeight="1">
      <c r="A91" s="104"/>
      <c r="B91" s="61">
        <v>32</v>
      </c>
      <c r="C91" s="62" t="s">
        <v>10</v>
      </c>
      <c r="D91" s="63">
        <f>D92</f>
        <v>500000</v>
      </c>
      <c r="E91" s="63">
        <f>E92</f>
        <v>-500000</v>
      </c>
      <c r="F91" s="63">
        <f t="shared" si="45"/>
        <v>0</v>
      </c>
      <c r="G91" s="63">
        <f>G92</f>
        <v>0</v>
      </c>
      <c r="H91" s="63">
        <f t="shared" si="48"/>
        <v>0</v>
      </c>
      <c r="I91" s="63">
        <f t="shared" si="48"/>
        <v>0</v>
      </c>
      <c r="J91" s="63">
        <f t="shared" si="48"/>
        <v>0</v>
      </c>
      <c r="K91" s="63">
        <f t="shared" si="48"/>
        <v>0</v>
      </c>
      <c r="L91" s="63">
        <f t="shared" si="48"/>
        <v>0</v>
      </c>
      <c r="M91" s="63">
        <f t="shared" si="48"/>
        <v>0</v>
      </c>
      <c r="N91" s="63">
        <f t="shared" si="48"/>
        <v>0</v>
      </c>
    </row>
    <row r="92" spans="1:14" s="96" customFormat="1" ht="14.25" customHeight="1">
      <c r="A92" s="105"/>
      <c r="B92" s="93">
        <v>323</v>
      </c>
      <c r="C92" s="94" t="s">
        <v>372</v>
      </c>
      <c r="D92" s="59">
        <v>500000</v>
      </c>
      <c r="E92" s="59">
        <f>F92-D92</f>
        <v>-500000</v>
      </c>
      <c r="F92" s="59">
        <f t="shared" si="45"/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</row>
    <row r="93" spans="1:14" s="11" customFormat="1" ht="27.75" customHeight="1">
      <c r="A93" s="110"/>
      <c r="B93" s="173" t="s">
        <v>570</v>
      </c>
      <c r="C93" s="174"/>
      <c r="D93" s="15">
        <f>D94+D97+D100</f>
        <v>450000</v>
      </c>
      <c r="E93" s="15">
        <f>E94+E97+E100</f>
        <v>-440000</v>
      </c>
      <c r="F93" s="15">
        <f t="shared" si="41"/>
        <v>10000</v>
      </c>
      <c r="G93" s="15">
        <f>G94+G97+G100</f>
        <v>10000</v>
      </c>
      <c r="H93" s="15">
        <f aca="true" t="shared" si="49" ref="H93:N93">H94+H97</f>
        <v>0</v>
      </c>
      <c r="I93" s="15">
        <f t="shared" si="49"/>
        <v>0</v>
      </c>
      <c r="J93" s="15">
        <f t="shared" si="49"/>
        <v>0</v>
      </c>
      <c r="K93" s="15">
        <f t="shared" si="49"/>
        <v>0</v>
      </c>
      <c r="L93" s="15">
        <f t="shared" si="49"/>
        <v>0</v>
      </c>
      <c r="M93" s="15">
        <f t="shared" si="49"/>
        <v>0</v>
      </c>
      <c r="N93" s="15">
        <f t="shared" si="49"/>
        <v>0</v>
      </c>
    </row>
    <row r="94" spans="1:14" s="11" customFormat="1" ht="24" customHeight="1">
      <c r="A94" s="102" t="s">
        <v>64</v>
      </c>
      <c r="B94" s="175" t="s">
        <v>571</v>
      </c>
      <c r="C94" s="172"/>
      <c r="D94" s="14">
        <f>D95</f>
        <v>20000</v>
      </c>
      <c r="E94" s="14">
        <f>E95</f>
        <v>-20000</v>
      </c>
      <c r="F94" s="115">
        <f t="shared" si="41"/>
        <v>0</v>
      </c>
      <c r="G94" s="14">
        <f aca="true" t="shared" si="50" ref="G94:N94">G95</f>
        <v>0</v>
      </c>
      <c r="H94" s="14">
        <f t="shared" si="50"/>
        <v>0</v>
      </c>
      <c r="I94" s="14">
        <f t="shared" si="50"/>
        <v>0</v>
      </c>
      <c r="J94" s="14">
        <f t="shared" si="50"/>
        <v>0</v>
      </c>
      <c r="K94" s="14">
        <f t="shared" si="50"/>
        <v>0</v>
      </c>
      <c r="L94" s="14">
        <f t="shared" si="50"/>
        <v>0</v>
      </c>
      <c r="M94" s="14">
        <f t="shared" si="50"/>
        <v>0</v>
      </c>
      <c r="N94" s="14">
        <f t="shared" si="50"/>
        <v>0</v>
      </c>
    </row>
    <row r="95" spans="1:14" s="11" customFormat="1" ht="18" customHeight="1">
      <c r="A95" s="104"/>
      <c r="B95" s="61">
        <v>35</v>
      </c>
      <c r="C95" s="62" t="s">
        <v>380</v>
      </c>
      <c r="D95" s="63">
        <f>D96</f>
        <v>20000</v>
      </c>
      <c r="E95" s="63">
        <f>E96</f>
        <v>-20000</v>
      </c>
      <c r="F95" s="63">
        <f t="shared" si="41"/>
        <v>0</v>
      </c>
      <c r="G95" s="63">
        <f>G96</f>
        <v>0</v>
      </c>
      <c r="H95" s="63">
        <f aca="true" t="shared" si="51" ref="H95:I98">H96</f>
        <v>0</v>
      </c>
      <c r="I95" s="63">
        <f t="shared" si="51"/>
        <v>0</v>
      </c>
      <c r="J95" s="63">
        <f aca="true" t="shared" si="52" ref="J95:N98">J96</f>
        <v>0</v>
      </c>
      <c r="K95" s="63">
        <f t="shared" si="52"/>
        <v>0</v>
      </c>
      <c r="L95" s="63">
        <f t="shared" si="52"/>
        <v>0</v>
      </c>
      <c r="M95" s="63">
        <f t="shared" si="52"/>
        <v>0</v>
      </c>
      <c r="N95" s="63">
        <f t="shared" si="52"/>
        <v>0</v>
      </c>
    </row>
    <row r="96" spans="1:14" s="96" customFormat="1" ht="15" customHeight="1">
      <c r="A96" s="105"/>
      <c r="B96" s="93">
        <v>352</v>
      </c>
      <c r="C96" s="94" t="s">
        <v>381</v>
      </c>
      <c r="D96" s="59">
        <v>20000</v>
      </c>
      <c r="E96" s="59">
        <f>F96-D96</f>
        <v>-20000</v>
      </c>
      <c r="F96" s="59">
        <f t="shared" si="41"/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</row>
    <row r="97" spans="1:14" s="11" customFormat="1" ht="24" customHeight="1">
      <c r="A97" s="102" t="s">
        <v>451</v>
      </c>
      <c r="B97" s="175" t="s">
        <v>572</v>
      </c>
      <c r="C97" s="172"/>
      <c r="D97" s="14">
        <f>D98</f>
        <v>30000</v>
      </c>
      <c r="E97" s="14">
        <f>E98</f>
        <v>-20000</v>
      </c>
      <c r="F97" s="115">
        <f aca="true" t="shared" si="53" ref="F97:F102">SUM(G97:N97)</f>
        <v>10000</v>
      </c>
      <c r="G97" s="14">
        <f aca="true" t="shared" si="54" ref="G97:N97">G98</f>
        <v>10000</v>
      </c>
      <c r="H97" s="14">
        <f t="shared" si="54"/>
        <v>0</v>
      </c>
      <c r="I97" s="14">
        <f t="shared" si="54"/>
        <v>0</v>
      </c>
      <c r="J97" s="14">
        <f t="shared" si="54"/>
        <v>0</v>
      </c>
      <c r="K97" s="14">
        <f t="shared" si="54"/>
        <v>0</v>
      </c>
      <c r="L97" s="14">
        <f t="shared" si="54"/>
        <v>0</v>
      </c>
      <c r="M97" s="14">
        <f t="shared" si="54"/>
        <v>0</v>
      </c>
      <c r="N97" s="14">
        <f t="shared" si="54"/>
        <v>0</v>
      </c>
    </row>
    <row r="98" spans="1:14" s="11" customFormat="1" ht="18" customHeight="1">
      <c r="A98" s="104"/>
      <c r="B98" s="61" t="s">
        <v>421</v>
      </c>
      <c r="C98" s="62" t="s">
        <v>377</v>
      </c>
      <c r="D98" s="63">
        <f>D99</f>
        <v>30000</v>
      </c>
      <c r="E98" s="63">
        <f>E99</f>
        <v>-20000</v>
      </c>
      <c r="F98" s="63">
        <f t="shared" si="53"/>
        <v>10000</v>
      </c>
      <c r="G98" s="63">
        <f>G99</f>
        <v>10000</v>
      </c>
      <c r="H98" s="63">
        <f t="shared" si="51"/>
        <v>0</v>
      </c>
      <c r="I98" s="63">
        <f t="shared" si="51"/>
        <v>0</v>
      </c>
      <c r="J98" s="63">
        <f t="shared" si="52"/>
        <v>0</v>
      </c>
      <c r="K98" s="63">
        <f t="shared" si="52"/>
        <v>0</v>
      </c>
      <c r="L98" s="63">
        <f t="shared" si="52"/>
        <v>0</v>
      </c>
      <c r="M98" s="63">
        <f t="shared" si="52"/>
        <v>0</v>
      </c>
      <c r="N98" s="63">
        <f t="shared" si="52"/>
        <v>0</v>
      </c>
    </row>
    <row r="99" spans="1:14" s="96" customFormat="1" ht="15" customHeight="1">
      <c r="A99" s="105"/>
      <c r="B99" s="93" t="s">
        <v>452</v>
      </c>
      <c r="C99" s="94" t="s">
        <v>378</v>
      </c>
      <c r="D99" s="59">
        <v>30000</v>
      </c>
      <c r="E99" s="59">
        <f>F99-D99</f>
        <v>-20000</v>
      </c>
      <c r="F99" s="59">
        <f t="shared" si="53"/>
        <v>10000</v>
      </c>
      <c r="G99" s="59">
        <v>10000</v>
      </c>
      <c r="H99" s="59">
        <v>0</v>
      </c>
      <c r="I99" s="59">
        <v>0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</row>
    <row r="100" spans="1:14" s="11" customFormat="1" ht="24" customHeight="1">
      <c r="A100" s="102" t="s">
        <v>69</v>
      </c>
      <c r="B100" s="171" t="s">
        <v>726</v>
      </c>
      <c r="C100" s="172"/>
      <c r="D100" s="14">
        <f>D101</f>
        <v>400000</v>
      </c>
      <c r="E100" s="14">
        <f>E101</f>
        <v>-400000</v>
      </c>
      <c r="F100" s="115">
        <f t="shared" si="53"/>
        <v>0</v>
      </c>
      <c r="G100" s="14">
        <f aca="true" t="shared" si="55" ref="G100:N101">G101</f>
        <v>0</v>
      </c>
      <c r="H100" s="14">
        <f t="shared" si="55"/>
        <v>0</v>
      </c>
      <c r="I100" s="14">
        <f t="shared" si="55"/>
        <v>0</v>
      </c>
      <c r="J100" s="14">
        <f t="shared" si="55"/>
        <v>0</v>
      </c>
      <c r="K100" s="14">
        <f t="shared" si="55"/>
        <v>0</v>
      </c>
      <c r="L100" s="14">
        <f t="shared" si="55"/>
        <v>0</v>
      </c>
      <c r="M100" s="14">
        <f t="shared" si="55"/>
        <v>0</v>
      </c>
      <c r="N100" s="14">
        <f t="shared" si="55"/>
        <v>0</v>
      </c>
    </row>
    <row r="101" spans="1:14" s="11" customFormat="1" ht="18" customHeight="1">
      <c r="A101" s="104"/>
      <c r="B101" s="61">
        <v>41</v>
      </c>
      <c r="C101" s="62" t="s">
        <v>382</v>
      </c>
      <c r="D101" s="63">
        <f>D102</f>
        <v>400000</v>
      </c>
      <c r="E101" s="63">
        <f>E102</f>
        <v>-400000</v>
      </c>
      <c r="F101" s="63">
        <f t="shared" si="53"/>
        <v>0</v>
      </c>
      <c r="G101" s="63">
        <f t="shared" si="55"/>
        <v>0</v>
      </c>
      <c r="H101" s="63">
        <f t="shared" si="55"/>
        <v>0</v>
      </c>
      <c r="I101" s="63">
        <f t="shared" si="55"/>
        <v>0</v>
      </c>
      <c r="J101" s="63">
        <f t="shared" si="55"/>
        <v>0</v>
      </c>
      <c r="K101" s="63">
        <f t="shared" si="55"/>
        <v>0</v>
      </c>
      <c r="L101" s="63">
        <f t="shared" si="55"/>
        <v>0</v>
      </c>
      <c r="M101" s="63">
        <f t="shared" si="55"/>
        <v>0</v>
      </c>
      <c r="N101" s="63">
        <f t="shared" si="55"/>
        <v>0</v>
      </c>
    </row>
    <row r="102" spans="1:14" s="96" customFormat="1" ht="15" customHeight="1">
      <c r="A102" s="105"/>
      <c r="B102" s="93">
        <v>411</v>
      </c>
      <c r="C102" s="94" t="s">
        <v>383</v>
      </c>
      <c r="D102" s="59">
        <v>400000</v>
      </c>
      <c r="E102" s="59">
        <f>F102-D102</f>
        <v>-400000</v>
      </c>
      <c r="F102" s="59">
        <f t="shared" si="53"/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</row>
    <row r="103" spans="1:14" s="126" customFormat="1" ht="22.5" customHeight="1">
      <c r="A103" s="164" t="s">
        <v>17</v>
      </c>
      <c r="B103" s="164" t="s">
        <v>235</v>
      </c>
      <c r="C103" s="163" t="s">
        <v>27</v>
      </c>
      <c r="D103" s="164" t="s">
        <v>752</v>
      </c>
      <c r="E103" s="164" t="s">
        <v>562</v>
      </c>
      <c r="F103" s="165" t="s">
        <v>753</v>
      </c>
      <c r="G103" s="163" t="s">
        <v>709</v>
      </c>
      <c r="H103" s="163"/>
      <c r="I103" s="163"/>
      <c r="J103" s="163"/>
      <c r="K103" s="163"/>
      <c r="L103" s="163"/>
      <c r="M103" s="163"/>
      <c r="N103" s="163"/>
    </row>
    <row r="104" spans="1:14" s="55" customFormat="1" ht="35.25" customHeight="1">
      <c r="A104" s="163"/>
      <c r="B104" s="163"/>
      <c r="C104" s="163"/>
      <c r="D104" s="163"/>
      <c r="E104" s="163"/>
      <c r="F104" s="166"/>
      <c r="G104" s="53" t="s">
        <v>166</v>
      </c>
      <c r="H104" s="53" t="s">
        <v>18</v>
      </c>
      <c r="I104" s="53" t="s">
        <v>165</v>
      </c>
      <c r="J104" s="53" t="s">
        <v>167</v>
      </c>
      <c r="K104" s="53" t="s">
        <v>19</v>
      </c>
      <c r="L104" s="53" t="s">
        <v>416</v>
      </c>
      <c r="M104" s="53" t="s">
        <v>804</v>
      </c>
      <c r="N104" s="53" t="s">
        <v>291</v>
      </c>
    </row>
    <row r="105" spans="1:14" s="55" customFormat="1" ht="10.5" customHeight="1">
      <c r="A105" s="54">
        <v>1</v>
      </c>
      <c r="B105" s="54">
        <v>2</v>
      </c>
      <c r="C105" s="54">
        <v>3</v>
      </c>
      <c r="D105" s="54">
        <v>4</v>
      </c>
      <c r="E105" s="54">
        <v>5</v>
      </c>
      <c r="F105" s="54">
        <v>6</v>
      </c>
      <c r="G105" s="54">
        <v>7</v>
      </c>
      <c r="H105" s="54">
        <v>8</v>
      </c>
      <c r="I105" s="54">
        <v>9</v>
      </c>
      <c r="J105" s="54">
        <v>10</v>
      </c>
      <c r="K105" s="54">
        <v>11</v>
      </c>
      <c r="L105" s="54">
        <v>12</v>
      </c>
      <c r="M105" s="54">
        <v>13</v>
      </c>
      <c r="N105" s="54">
        <v>14</v>
      </c>
    </row>
    <row r="106" spans="1:14" s="11" customFormat="1" ht="27.75" customHeight="1">
      <c r="A106" s="110"/>
      <c r="B106" s="173" t="s">
        <v>688</v>
      </c>
      <c r="C106" s="174"/>
      <c r="D106" s="15">
        <f>D107+D111+D114</f>
        <v>3900000</v>
      </c>
      <c r="E106" s="15">
        <f>E107+E111+E114</f>
        <v>-2920000</v>
      </c>
      <c r="F106" s="15">
        <f aca="true" t="shared" si="56" ref="F106:F123">SUM(G106:N106)</f>
        <v>980000</v>
      </c>
      <c r="G106" s="15">
        <f aca="true" t="shared" si="57" ref="G106:N106">G107+G111+G114</f>
        <v>0</v>
      </c>
      <c r="H106" s="15">
        <f t="shared" si="57"/>
        <v>0</v>
      </c>
      <c r="I106" s="15">
        <f t="shared" si="57"/>
        <v>630000</v>
      </c>
      <c r="J106" s="15">
        <f t="shared" si="57"/>
        <v>0</v>
      </c>
      <c r="K106" s="15">
        <f t="shared" si="57"/>
        <v>0</v>
      </c>
      <c r="L106" s="15">
        <f t="shared" si="57"/>
        <v>50000</v>
      </c>
      <c r="M106" s="15">
        <f t="shared" si="57"/>
        <v>0</v>
      </c>
      <c r="N106" s="15">
        <f t="shared" si="57"/>
        <v>300000</v>
      </c>
    </row>
    <row r="107" spans="1:14" s="11" customFormat="1" ht="24" customHeight="1">
      <c r="A107" s="102" t="s">
        <v>65</v>
      </c>
      <c r="B107" s="171" t="s">
        <v>573</v>
      </c>
      <c r="C107" s="172"/>
      <c r="D107" s="14">
        <f>D108</f>
        <v>700000</v>
      </c>
      <c r="E107" s="14">
        <f>E108</f>
        <v>-120000</v>
      </c>
      <c r="F107" s="115">
        <f t="shared" si="56"/>
        <v>580000</v>
      </c>
      <c r="G107" s="14">
        <f aca="true" t="shared" si="58" ref="G107:N107">G108</f>
        <v>0</v>
      </c>
      <c r="H107" s="14">
        <f t="shared" si="58"/>
        <v>0</v>
      </c>
      <c r="I107" s="14">
        <f t="shared" si="58"/>
        <v>380000</v>
      </c>
      <c r="J107" s="14">
        <f t="shared" si="58"/>
        <v>0</v>
      </c>
      <c r="K107" s="14">
        <f t="shared" si="58"/>
        <v>0</v>
      </c>
      <c r="L107" s="14">
        <f t="shared" si="58"/>
        <v>0</v>
      </c>
      <c r="M107" s="14">
        <f t="shared" si="58"/>
        <v>0</v>
      </c>
      <c r="N107" s="14">
        <f t="shared" si="58"/>
        <v>200000</v>
      </c>
    </row>
    <row r="108" spans="1:14" s="11" customFormat="1" ht="18" customHeight="1">
      <c r="A108" s="104"/>
      <c r="B108" s="61">
        <v>32</v>
      </c>
      <c r="C108" s="62" t="s">
        <v>10</v>
      </c>
      <c r="D108" s="63">
        <f>D109+D110</f>
        <v>700000</v>
      </c>
      <c r="E108" s="63">
        <f>E109+E110</f>
        <v>-120000</v>
      </c>
      <c r="F108" s="63">
        <f t="shared" si="56"/>
        <v>580000</v>
      </c>
      <c r="G108" s="63">
        <f aca="true" t="shared" si="59" ref="G108:N108">G109+G110</f>
        <v>0</v>
      </c>
      <c r="H108" s="63">
        <f t="shared" si="59"/>
        <v>0</v>
      </c>
      <c r="I108" s="63">
        <f t="shared" si="59"/>
        <v>380000</v>
      </c>
      <c r="J108" s="63">
        <f t="shared" si="59"/>
        <v>0</v>
      </c>
      <c r="K108" s="63">
        <f t="shared" si="59"/>
        <v>0</v>
      </c>
      <c r="L108" s="63">
        <f t="shared" si="59"/>
        <v>0</v>
      </c>
      <c r="M108" s="63">
        <f t="shared" si="59"/>
        <v>0</v>
      </c>
      <c r="N108" s="63">
        <f t="shared" si="59"/>
        <v>200000</v>
      </c>
    </row>
    <row r="109" spans="1:14" s="96" customFormat="1" ht="15" customHeight="1">
      <c r="A109" s="105" t="s">
        <v>1</v>
      </c>
      <c r="B109" s="93">
        <v>322</v>
      </c>
      <c r="C109" s="94" t="s">
        <v>366</v>
      </c>
      <c r="D109" s="59">
        <v>200000</v>
      </c>
      <c r="E109" s="59">
        <f>F109-D109</f>
        <v>-120000</v>
      </c>
      <c r="F109" s="59">
        <f t="shared" si="56"/>
        <v>80000</v>
      </c>
      <c r="G109" s="59">
        <v>0</v>
      </c>
      <c r="H109" s="59">
        <v>0</v>
      </c>
      <c r="I109" s="59">
        <v>80000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</row>
    <row r="110" spans="1:14" s="96" customFormat="1" ht="15" customHeight="1">
      <c r="A110" s="105"/>
      <c r="B110" s="93">
        <v>323</v>
      </c>
      <c r="C110" s="94" t="s">
        <v>372</v>
      </c>
      <c r="D110" s="59">
        <v>500000</v>
      </c>
      <c r="E110" s="59">
        <f>F110-D110</f>
        <v>0</v>
      </c>
      <c r="F110" s="59">
        <f t="shared" si="56"/>
        <v>500000</v>
      </c>
      <c r="G110" s="59">
        <v>0</v>
      </c>
      <c r="H110" s="59">
        <v>0</v>
      </c>
      <c r="I110" s="59">
        <v>300000</v>
      </c>
      <c r="J110" s="59">
        <v>0</v>
      </c>
      <c r="K110" s="59">
        <v>0</v>
      </c>
      <c r="L110" s="59">
        <v>0</v>
      </c>
      <c r="M110" s="59">
        <v>0</v>
      </c>
      <c r="N110" s="59">
        <v>200000</v>
      </c>
    </row>
    <row r="111" spans="1:14" s="11" customFormat="1" ht="24" customHeight="1">
      <c r="A111" s="102" t="s">
        <v>65</v>
      </c>
      <c r="B111" s="171" t="s">
        <v>574</v>
      </c>
      <c r="C111" s="172"/>
      <c r="D111" s="14">
        <f>D112</f>
        <v>1000000</v>
      </c>
      <c r="E111" s="14">
        <f>E112</f>
        <v>-1000000</v>
      </c>
      <c r="F111" s="115">
        <f t="shared" si="56"/>
        <v>0</v>
      </c>
      <c r="G111" s="14">
        <f aca="true" t="shared" si="60" ref="G111:N111">G112</f>
        <v>0</v>
      </c>
      <c r="H111" s="14">
        <f t="shared" si="60"/>
        <v>0</v>
      </c>
      <c r="I111" s="14">
        <f t="shared" si="60"/>
        <v>0</v>
      </c>
      <c r="J111" s="14">
        <f t="shared" si="60"/>
        <v>0</v>
      </c>
      <c r="K111" s="14">
        <f t="shared" si="60"/>
        <v>0</v>
      </c>
      <c r="L111" s="14">
        <f t="shared" si="60"/>
        <v>0</v>
      </c>
      <c r="M111" s="14">
        <f t="shared" si="60"/>
        <v>0</v>
      </c>
      <c r="N111" s="14">
        <f t="shared" si="60"/>
        <v>0</v>
      </c>
    </row>
    <row r="112" spans="1:14" s="11" customFormat="1" ht="18" customHeight="1">
      <c r="A112" s="104"/>
      <c r="B112" s="61">
        <v>41</v>
      </c>
      <c r="C112" s="62" t="s">
        <v>382</v>
      </c>
      <c r="D112" s="63">
        <f>D113</f>
        <v>1000000</v>
      </c>
      <c r="E112" s="63">
        <f>E113</f>
        <v>-1000000</v>
      </c>
      <c r="F112" s="63">
        <f t="shared" si="56"/>
        <v>0</v>
      </c>
      <c r="G112" s="63">
        <f aca="true" t="shared" si="61" ref="G112:N112">G113</f>
        <v>0</v>
      </c>
      <c r="H112" s="63">
        <f t="shared" si="61"/>
        <v>0</v>
      </c>
      <c r="I112" s="63">
        <f t="shared" si="61"/>
        <v>0</v>
      </c>
      <c r="J112" s="63">
        <f t="shared" si="61"/>
        <v>0</v>
      </c>
      <c r="K112" s="63">
        <f t="shared" si="61"/>
        <v>0</v>
      </c>
      <c r="L112" s="63">
        <f t="shared" si="61"/>
        <v>0</v>
      </c>
      <c r="M112" s="63">
        <f t="shared" si="61"/>
        <v>0</v>
      </c>
      <c r="N112" s="63">
        <f t="shared" si="61"/>
        <v>0</v>
      </c>
    </row>
    <row r="113" spans="1:14" s="96" customFormat="1" ht="15" customHeight="1">
      <c r="A113" s="105"/>
      <c r="B113" s="93">
        <v>411</v>
      </c>
      <c r="C113" s="94" t="s">
        <v>383</v>
      </c>
      <c r="D113" s="59">
        <v>1000000</v>
      </c>
      <c r="E113" s="59">
        <f>F113-D113</f>
        <v>-1000000</v>
      </c>
      <c r="F113" s="59">
        <f t="shared" si="56"/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</row>
    <row r="114" spans="1:14" s="11" customFormat="1" ht="24" customHeight="1">
      <c r="A114" s="102" t="s">
        <v>65</v>
      </c>
      <c r="B114" s="171" t="s">
        <v>575</v>
      </c>
      <c r="C114" s="172"/>
      <c r="D114" s="14">
        <f>D115</f>
        <v>2200000</v>
      </c>
      <c r="E114" s="14">
        <f>E115</f>
        <v>-1800000</v>
      </c>
      <c r="F114" s="115">
        <f t="shared" si="56"/>
        <v>400000</v>
      </c>
      <c r="G114" s="14">
        <f aca="true" t="shared" si="62" ref="G114:N114">G115</f>
        <v>0</v>
      </c>
      <c r="H114" s="14">
        <f t="shared" si="62"/>
        <v>0</v>
      </c>
      <c r="I114" s="14">
        <f t="shared" si="62"/>
        <v>250000</v>
      </c>
      <c r="J114" s="14">
        <f t="shared" si="62"/>
        <v>0</v>
      </c>
      <c r="K114" s="14">
        <f t="shared" si="62"/>
        <v>0</v>
      </c>
      <c r="L114" s="14">
        <f t="shared" si="62"/>
        <v>50000</v>
      </c>
      <c r="M114" s="14">
        <f t="shared" si="62"/>
        <v>0</v>
      </c>
      <c r="N114" s="14">
        <f t="shared" si="62"/>
        <v>100000</v>
      </c>
    </row>
    <row r="115" spans="1:14" s="11" customFormat="1" ht="18" customHeight="1">
      <c r="A115" s="104" t="s">
        <v>1</v>
      </c>
      <c r="B115" s="61">
        <v>42</v>
      </c>
      <c r="C115" s="62" t="s">
        <v>384</v>
      </c>
      <c r="D115" s="63">
        <f>D116</f>
        <v>2200000</v>
      </c>
      <c r="E115" s="63">
        <f>E116</f>
        <v>-1800000</v>
      </c>
      <c r="F115" s="63">
        <f t="shared" si="56"/>
        <v>400000</v>
      </c>
      <c r="G115" s="63">
        <f aca="true" t="shared" si="63" ref="G115:N115">G116</f>
        <v>0</v>
      </c>
      <c r="H115" s="63">
        <f t="shared" si="63"/>
        <v>0</v>
      </c>
      <c r="I115" s="63">
        <f t="shared" si="63"/>
        <v>250000</v>
      </c>
      <c r="J115" s="63">
        <f t="shared" si="63"/>
        <v>0</v>
      </c>
      <c r="K115" s="63">
        <f t="shared" si="63"/>
        <v>0</v>
      </c>
      <c r="L115" s="63">
        <f t="shared" si="63"/>
        <v>50000</v>
      </c>
      <c r="M115" s="63">
        <f t="shared" si="63"/>
        <v>0</v>
      </c>
      <c r="N115" s="63">
        <f t="shared" si="63"/>
        <v>100000</v>
      </c>
    </row>
    <row r="116" spans="1:14" s="96" customFormat="1" ht="15" customHeight="1">
      <c r="A116" s="105" t="s">
        <v>1</v>
      </c>
      <c r="B116" s="93">
        <v>421</v>
      </c>
      <c r="C116" s="94" t="s">
        <v>385</v>
      </c>
      <c r="D116" s="59">
        <v>2200000</v>
      </c>
      <c r="E116" s="59">
        <f>F116-D116</f>
        <v>-1800000</v>
      </c>
      <c r="F116" s="59">
        <f t="shared" si="56"/>
        <v>400000</v>
      </c>
      <c r="G116" s="59">
        <v>0</v>
      </c>
      <c r="H116" s="59">
        <v>0</v>
      </c>
      <c r="I116" s="59">
        <v>250000</v>
      </c>
      <c r="J116" s="59">
        <v>0</v>
      </c>
      <c r="K116" s="59">
        <v>0</v>
      </c>
      <c r="L116" s="59">
        <v>50000</v>
      </c>
      <c r="M116" s="59">
        <v>0</v>
      </c>
      <c r="N116" s="59">
        <v>100000</v>
      </c>
    </row>
    <row r="117" spans="1:14" s="11" customFormat="1" ht="27.75" customHeight="1">
      <c r="A117" s="110"/>
      <c r="B117" s="173" t="s">
        <v>576</v>
      </c>
      <c r="C117" s="174"/>
      <c r="D117" s="15">
        <f>D118+D121+D124+D127+D130+D140+D137</f>
        <v>7582500</v>
      </c>
      <c r="E117" s="15">
        <f>E118+E121+E124+E127+E130+E140+E137</f>
        <v>-4395500</v>
      </c>
      <c r="F117" s="15">
        <f t="shared" si="56"/>
        <v>3187000</v>
      </c>
      <c r="G117" s="15">
        <f aca="true" t="shared" si="64" ref="G117:N117">G118+G121+G124+G127+G130+G140+G137</f>
        <v>0</v>
      </c>
      <c r="H117" s="15">
        <f t="shared" si="64"/>
        <v>0</v>
      </c>
      <c r="I117" s="15">
        <f t="shared" si="64"/>
        <v>15000</v>
      </c>
      <c r="J117" s="15">
        <f t="shared" si="64"/>
        <v>3167000</v>
      </c>
      <c r="K117" s="15">
        <f t="shared" si="64"/>
        <v>0</v>
      </c>
      <c r="L117" s="15">
        <f t="shared" si="64"/>
        <v>5000</v>
      </c>
      <c r="M117" s="15">
        <f t="shared" si="64"/>
        <v>0</v>
      </c>
      <c r="N117" s="15">
        <f t="shared" si="64"/>
        <v>0</v>
      </c>
    </row>
    <row r="118" spans="1:14" s="11" customFormat="1" ht="24" customHeight="1">
      <c r="A118" s="102" t="s">
        <v>102</v>
      </c>
      <c r="B118" s="171" t="s">
        <v>302</v>
      </c>
      <c r="C118" s="172"/>
      <c r="D118" s="14">
        <f>D119</f>
        <v>50000</v>
      </c>
      <c r="E118" s="14">
        <f>E119</f>
        <v>-50000</v>
      </c>
      <c r="F118" s="115">
        <f>SUM(G118:N118)</f>
        <v>0</v>
      </c>
      <c r="G118" s="14">
        <f aca="true" t="shared" si="65" ref="G118:N118">G119</f>
        <v>0</v>
      </c>
      <c r="H118" s="14">
        <f t="shared" si="65"/>
        <v>0</v>
      </c>
      <c r="I118" s="14">
        <f t="shared" si="65"/>
        <v>0</v>
      </c>
      <c r="J118" s="14">
        <f t="shared" si="65"/>
        <v>0</v>
      </c>
      <c r="K118" s="14">
        <f t="shared" si="65"/>
        <v>0</v>
      </c>
      <c r="L118" s="14">
        <f t="shared" si="65"/>
        <v>0</v>
      </c>
      <c r="M118" s="14">
        <f t="shared" si="65"/>
        <v>0</v>
      </c>
      <c r="N118" s="14">
        <f t="shared" si="65"/>
        <v>0</v>
      </c>
    </row>
    <row r="119" spans="1:14" s="11" customFormat="1" ht="18" customHeight="1">
      <c r="A119" s="104"/>
      <c r="B119" s="61">
        <v>32</v>
      </c>
      <c r="C119" s="62" t="s">
        <v>10</v>
      </c>
      <c r="D119" s="63">
        <f>D120</f>
        <v>50000</v>
      </c>
      <c r="E119" s="63">
        <f>E120</f>
        <v>-50000</v>
      </c>
      <c r="F119" s="63">
        <f t="shared" si="56"/>
        <v>0</v>
      </c>
      <c r="G119" s="63">
        <f aca="true" t="shared" si="66" ref="G119:N119">G120</f>
        <v>0</v>
      </c>
      <c r="H119" s="63">
        <f t="shared" si="66"/>
        <v>0</v>
      </c>
      <c r="I119" s="63">
        <f t="shared" si="66"/>
        <v>0</v>
      </c>
      <c r="J119" s="63">
        <f t="shared" si="66"/>
        <v>0</v>
      </c>
      <c r="K119" s="63">
        <f t="shared" si="66"/>
        <v>0</v>
      </c>
      <c r="L119" s="63">
        <f t="shared" si="66"/>
        <v>0</v>
      </c>
      <c r="M119" s="63">
        <f t="shared" si="66"/>
        <v>0</v>
      </c>
      <c r="N119" s="63">
        <f t="shared" si="66"/>
        <v>0</v>
      </c>
    </row>
    <row r="120" spans="1:14" s="96" customFormat="1" ht="15" customHeight="1">
      <c r="A120" s="105"/>
      <c r="B120" s="93">
        <v>323</v>
      </c>
      <c r="C120" s="94" t="s">
        <v>372</v>
      </c>
      <c r="D120" s="59">
        <v>50000</v>
      </c>
      <c r="E120" s="59">
        <f>F120-D120</f>
        <v>-50000</v>
      </c>
      <c r="F120" s="59">
        <f t="shared" si="56"/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</row>
    <row r="121" spans="1:14" s="11" customFormat="1" ht="25.5" customHeight="1">
      <c r="A121" s="102" t="s">
        <v>102</v>
      </c>
      <c r="B121" s="175" t="s">
        <v>727</v>
      </c>
      <c r="C121" s="172"/>
      <c r="D121" s="14">
        <f>D122</f>
        <v>2000000</v>
      </c>
      <c r="E121" s="14">
        <f>E122</f>
        <v>-2000000</v>
      </c>
      <c r="F121" s="115">
        <f>SUM(G121:N121)</f>
        <v>0</v>
      </c>
      <c r="G121" s="14">
        <f aca="true" t="shared" si="67" ref="G121:N121">G122</f>
        <v>0</v>
      </c>
      <c r="H121" s="14">
        <f t="shared" si="67"/>
        <v>0</v>
      </c>
      <c r="I121" s="14">
        <f t="shared" si="67"/>
        <v>0</v>
      </c>
      <c r="J121" s="14">
        <f t="shared" si="67"/>
        <v>0</v>
      </c>
      <c r="K121" s="14">
        <f t="shared" si="67"/>
        <v>0</v>
      </c>
      <c r="L121" s="14">
        <f t="shared" si="67"/>
        <v>0</v>
      </c>
      <c r="M121" s="14">
        <f t="shared" si="67"/>
        <v>0</v>
      </c>
      <c r="N121" s="14">
        <f t="shared" si="67"/>
        <v>0</v>
      </c>
    </row>
    <row r="122" spans="1:14" s="11" customFormat="1" ht="18" customHeight="1">
      <c r="A122" s="104"/>
      <c r="B122" s="61">
        <v>38</v>
      </c>
      <c r="C122" s="62" t="s">
        <v>377</v>
      </c>
      <c r="D122" s="63">
        <f>D123</f>
        <v>2000000</v>
      </c>
      <c r="E122" s="63">
        <f>E123</f>
        <v>-2000000</v>
      </c>
      <c r="F122" s="63">
        <f t="shared" si="56"/>
        <v>0</v>
      </c>
      <c r="G122" s="63">
        <f aca="true" t="shared" si="68" ref="G122:N122">G123</f>
        <v>0</v>
      </c>
      <c r="H122" s="63">
        <f t="shared" si="68"/>
        <v>0</v>
      </c>
      <c r="I122" s="63">
        <f t="shared" si="68"/>
        <v>0</v>
      </c>
      <c r="J122" s="63">
        <f t="shared" si="68"/>
        <v>0</v>
      </c>
      <c r="K122" s="63">
        <f t="shared" si="68"/>
        <v>0</v>
      </c>
      <c r="L122" s="63">
        <f t="shared" si="68"/>
        <v>0</v>
      </c>
      <c r="M122" s="63">
        <f t="shared" si="68"/>
        <v>0</v>
      </c>
      <c r="N122" s="63">
        <f t="shared" si="68"/>
        <v>0</v>
      </c>
    </row>
    <row r="123" spans="1:14" s="96" customFormat="1" ht="16.5" customHeight="1">
      <c r="A123" s="105" t="s">
        <v>1</v>
      </c>
      <c r="B123" s="93">
        <v>386</v>
      </c>
      <c r="C123" s="94" t="s">
        <v>386</v>
      </c>
      <c r="D123" s="59">
        <v>2000000</v>
      </c>
      <c r="E123" s="59">
        <f>F123-D123</f>
        <v>-2000000</v>
      </c>
      <c r="F123" s="59">
        <f t="shared" si="56"/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</row>
    <row r="124" spans="1:14" s="11" customFormat="1" ht="24" customHeight="1">
      <c r="A124" s="102" t="s">
        <v>102</v>
      </c>
      <c r="B124" s="175" t="s">
        <v>621</v>
      </c>
      <c r="C124" s="172"/>
      <c r="D124" s="14">
        <f>D125</f>
        <v>20000</v>
      </c>
      <c r="E124" s="14">
        <f>E125</f>
        <v>-15000</v>
      </c>
      <c r="F124" s="115">
        <f aca="true" t="shared" si="69" ref="F124:F143">SUM(G124:N124)</f>
        <v>5000</v>
      </c>
      <c r="G124" s="14">
        <f aca="true" t="shared" si="70" ref="G124:N124">G125</f>
        <v>0</v>
      </c>
      <c r="H124" s="14">
        <f t="shared" si="70"/>
        <v>0</v>
      </c>
      <c r="I124" s="14">
        <f t="shared" si="70"/>
        <v>0</v>
      </c>
      <c r="J124" s="14">
        <f t="shared" si="70"/>
        <v>0</v>
      </c>
      <c r="K124" s="14">
        <f t="shared" si="70"/>
        <v>0</v>
      </c>
      <c r="L124" s="14">
        <f t="shared" si="70"/>
        <v>5000</v>
      </c>
      <c r="M124" s="14">
        <f t="shared" si="70"/>
        <v>0</v>
      </c>
      <c r="N124" s="14">
        <f t="shared" si="70"/>
        <v>0</v>
      </c>
    </row>
    <row r="125" spans="1:14" s="11" customFormat="1" ht="18" customHeight="1">
      <c r="A125" s="104"/>
      <c r="B125" s="61">
        <v>41</v>
      </c>
      <c r="C125" s="62" t="s">
        <v>382</v>
      </c>
      <c r="D125" s="63">
        <f>D126</f>
        <v>20000</v>
      </c>
      <c r="E125" s="63">
        <f>E126</f>
        <v>-15000</v>
      </c>
      <c r="F125" s="63">
        <f t="shared" si="69"/>
        <v>5000</v>
      </c>
      <c r="G125" s="63">
        <f>G126</f>
        <v>0</v>
      </c>
      <c r="H125" s="63">
        <f aca="true" t="shared" si="71" ref="H125:N125">H126</f>
        <v>0</v>
      </c>
      <c r="I125" s="63">
        <f t="shared" si="71"/>
        <v>0</v>
      </c>
      <c r="J125" s="63">
        <f t="shared" si="71"/>
        <v>0</v>
      </c>
      <c r="K125" s="63">
        <f t="shared" si="71"/>
        <v>0</v>
      </c>
      <c r="L125" s="63">
        <f t="shared" si="71"/>
        <v>5000</v>
      </c>
      <c r="M125" s="63">
        <f t="shared" si="71"/>
        <v>0</v>
      </c>
      <c r="N125" s="63">
        <f t="shared" si="71"/>
        <v>0</v>
      </c>
    </row>
    <row r="126" spans="1:14" s="96" customFormat="1" ht="15" customHeight="1">
      <c r="A126" s="105"/>
      <c r="B126" s="93">
        <v>411</v>
      </c>
      <c r="C126" s="94" t="s">
        <v>383</v>
      </c>
      <c r="D126" s="59">
        <v>20000</v>
      </c>
      <c r="E126" s="59">
        <f>F126-D126</f>
        <v>-15000</v>
      </c>
      <c r="F126" s="59">
        <f t="shared" si="69"/>
        <v>5000</v>
      </c>
      <c r="G126" s="59">
        <v>0</v>
      </c>
      <c r="H126" s="59">
        <v>0</v>
      </c>
      <c r="I126" s="59">
        <v>0</v>
      </c>
      <c r="J126" s="59">
        <v>0</v>
      </c>
      <c r="K126" s="59">
        <v>0</v>
      </c>
      <c r="L126" s="101">
        <v>5000</v>
      </c>
      <c r="M126" s="59">
        <v>0</v>
      </c>
      <c r="N126" s="59">
        <v>0</v>
      </c>
    </row>
    <row r="127" spans="1:14" s="11" customFormat="1" ht="24" customHeight="1">
      <c r="A127" s="102" t="s">
        <v>67</v>
      </c>
      <c r="B127" s="171" t="s">
        <v>303</v>
      </c>
      <c r="C127" s="172"/>
      <c r="D127" s="14">
        <f>D128</f>
        <v>10000</v>
      </c>
      <c r="E127" s="14">
        <f>E128</f>
        <v>-10000</v>
      </c>
      <c r="F127" s="115">
        <f t="shared" si="69"/>
        <v>0</v>
      </c>
      <c r="G127" s="14">
        <f aca="true" t="shared" si="72" ref="G127:N127">G128</f>
        <v>0</v>
      </c>
      <c r="H127" s="14">
        <f t="shared" si="72"/>
        <v>0</v>
      </c>
      <c r="I127" s="14">
        <f t="shared" si="72"/>
        <v>0</v>
      </c>
      <c r="J127" s="14">
        <f t="shared" si="72"/>
        <v>0</v>
      </c>
      <c r="K127" s="14">
        <f t="shared" si="72"/>
        <v>0</v>
      </c>
      <c r="L127" s="14">
        <f t="shared" si="72"/>
        <v>0</v>
      </c>
      <c r="M127" s="14">
        <f t="shared" si="72"/>
        <v>0</v>
      </c>
      <c r="N127" s="14">
        <f t="shared" si="72"/>
        <v>0</v>
      </c>
    </row>
    <row r="128" spans="1:14" s="11" customFormat="1" ht="18" customHeight="1">
      <c r="A128" s="104"/>
      <c r="B128" s="61">
        <v>32</v>
      </c>
      <c r="C128" s="62" t="s">
        <v>10</v>
      </c>
      <c r="D128" s="63">
        <f>D129</f>
        <v>10000</v>
      </c>
      <c r="E128" s="63">
        <f>E129</f>
        <v>-10000</v>
      </c>
      <c r="F128" s="63">
        <f t="shared" si="69"/>
        <v>0</v>
      </c>
      <c r="G128" s="63">
        <f aca="true" t="shared" si="73" ref="G128:N128">G129</f>
        <v>0</v>
      </c>
      <c r="H128" s="63">
        <f t="shared" si="73"/>
        <v>0</v>
      </c>
      <c r="I128" s="63">
        <f t="shared" si="73"/>
        <v>0</v>
      </c>
      <c r="J128" s="63">
        <f t="shared" si="73"/>
        <v>0</v>
      </c>
      <c r="K128" s="63">
        <f t="shared" si="73"/>
        <v>0</v>
      </c>
      <c r="L128" s="63">
        <f t="shared" si="73"/>
        <v>0</v>
      </c>
      <c r="M128" s="63">
        <f t="shared" si="73"/>
        <v>0</v>
      </c>
      <c r="N128" s="63">
        <f t="shared" si="73"/>
        <v>0</v>
      </c>
    </row>
    <row r="129" spans="1:14" s="96" customFormat="1" ht="15" customHeight="1">
      <c r="A129" s="105"/>
      <c r="B129" s="93">
        <v>323</v>
      </c>
      <c r="C129" s="94" t="s">
        <v>372</v>
      </c>
      <c r="D129" s="59">
        <v>10000</v>
      </c>
      <c r="E129" s="59">
        <f>F129-D129</f>
        <v>-10000</v>
      </c>
      <c r="F129" s="59">
        <f t="shared" si="69"/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59">
        <v>0</v>
      </c>
      <c r="M129" s="59">
        <v>0</v>
      </c>
      <c r="N129" s="59">
        <v>0</v>
      </c>
    </row>
    <row r="130" spans="1:14" s="11" customFormat="1" ht="25.5" customHeight="1">
      <c r="A130" s="102" t="s">
        <v>67</v>
      </c>
      <c r="B130" s="175" t="s">
        <v>622</v>
      </c>
      <c r="C130" s="172"/>
      <c r="D130" s="14">
        <f>D131</f>
        <v>1610000</v>
      </c>
      <c r="E130" s="14">
        <f>E131</f>
        <v>-303000</v>
      </c>
      <c r="F130" s="115">
        <f t="shared" si="69"/>
        <v>1307000</v>
      </c>
      <c r="G130" s="14">
        <f aca="true" t="shared" si="74" ref="G130:N130">G131</f>
        <v>0</v>
      </c>
      <c r="H130" s="14">
        <f t="shared" si="74"/>
        <v>0</v>
      </c>
      <c r="I130" s="14">
        <f t="shared" si="74"/>
        <v>0</v>
      </c>
      <c r="J130" s="14">
        <f t="shared" si="74"/>
        <v>1307000</v>
      </c>
      <c r="K130" s="14">
        <f t="shared" si="74"/>
        <v>0</v>
      </c>
      <c r="L130" s="14">
        <f t="shared" si="74"/>
        <v>0</v>
      </c>
      <c r="M130" s="14">
        <f t="shared" si="74"/>
        <v>0</v>
      </c>
      <c r="N130" s="14">
        <f t="shared" si="74"/>
        <v>0</v>
      </c>
    </row>
    <row r="131" spans="1:14" s="11" customFormat="1" ht="30" customHeight="1">
      <c r="A131" s="104"/>
      <c r="B131" s="61">
        <v>38</v>
      </c>
      <c r="C131" s="62" t="s">
        <v>377</v>
      </c>
      <c r="D131" s="63">
        <f aca="true" t="shared" si="75" ref="D131:N131">D132</f>
        <v>1610000</v>
      </c>
      <c r="E131" s="63">
        <f t="shared" si="75"/>
        <v>-303000</v>
      </c>
      <c r="F131" s="63">
        <f t="shared" si="69"/>
        <v>1307000</v>
      </c>
      <c r="G131" s="63">
        <f t="shared" si="75"/>
        <v>0</v>
      </c>
      <c r="H131" s="63">
        <f t="shared" si="75"/>
        <v>0</v>
      </c>
      <c r="I131" s="63">
        <f t="shared" si="75"/>
        <v>0</v>
      </c>
      <c r="J131" s="63">
        <f t="shared" si="75"/>
        <v>1307000</v>
      </c>
      <c r="K131" s="63">
        <f t="shared" si="75"/>
        <v>0</v>
      </c>
      <c r="L131" s="63">
        <f t="shared" si="75"/>
        <v>0</v>
      </c>
      <c r="M131" s="63">
        <f t="shared" si="75"/>
        <v>0</v>
      </c>
      <c r="N131" s="63">
        <f t="shared" si="75"/>
        <v>0</v>
      </c>
    </row>
    <row r="132" spans="1:14" s="151" customFormat="1" ht="14.25" customHeight="1">
      <c r="A132" s="105" t="s">
        <v>1</v>
      </c>
      <c r="B132" s="93">
        <v>386</v>
      </c>
      <c r="C132" s="94" t="s">
        <v>386</v>
      </c>
      <c r="D132" s="59">
        <v>1610000</v>
      </c>
      <c r="E132" s="59">
        <f>F132-D132</f>
        <v>-303000</v>
      </c>
      <c r="F132" s="59">
        <f t="shared" si="69"/>
        <v>1307000</v>
      </c>
      <c r="G132" s="59">
        <v>0</v>
      </c>
      <c r="H132" s="59">
        <v>0</v>
      </c>
      <c r="I132" s="59">
        <v>0</v>
      </c>
      <c r="J132" s="59">
        <v>1307000</v>
      </c>
      <c r="K132" s="59">
        <v>0</v>
      </c>
      <c r="L132" s="59">
        <v>0</v>
      </c>
      <c r="M132" s="59">
        <v>0</v>
      </c>
      <c r="N132" s="59">
        <v>0</v>
      </c>
    </row>
    <row r="133" spans="1:14" s="99" customFormat="1" ht="24.75" customHeight="1">
      <c r="A133" s="147"/>
      <c r="B133" s="148"/>
      <c r="C133" s="150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</row>
    <row r="134" spans="1:14" s="55" customFormat="1" ht="15" customHeight="1">
      <c r="A134" s="168" t="s">
        <v>17</v>
      </c>
      <c r="B134" s="168" t="s">
        <v>235</v>
      </c>
      <c r="C134" s="167" t="s">
        <v>27</v>
      </c>
      <c r="D134" s="164" t="s">
        <v>752</v>
      </c>
      <c r="E134" s="164" t="s">
        <v>562</v>
      </c>
      <c r="F134" s="165" t="s">
        <v>753</v>
      </c>
      <c r="G134" s="199" t="s">
        <v>709</v>
      </c>
      <c r="H134" s="199"/>
      <c r="I134" s="199"/>
      <c r="J134" s="199"/>
      <c r="K134" s="199"/>
      <c r="L134" s="199"/>
      <c r="M134" s="199"/>
      <c r="N134" s="199"/>
    </row>
    <row r="135" spans="1:14" s="126" customFormat="1" ht="35.25" customHeight="1">
      <c r="A135" s="169"/>
      <c r="B135" s="169"/>
      <c r="C135" s="170"/>
      <c r="D135" s="163"/>
      <c r="E135" s="163"/>
      <c r="F135" s="166"/>
      <c r="G135" s="53" t="s">
        <v>166</v>
      </c>
      <c r="H135" s="53" t="s">
        <v>18</v>
      </c>
      <c r="I135" s="53" t="s">
        <v>165</v>
      </c>
      <c r="J135" s="53" t="s">
        <v>167</v>
      </c>
      <c r="K135" s="53" t="s">
        <v>19</v>
      </c>
      <c r="L135" s="53" t="s">
        <v>416</v>
      </c>
      <c r="M135" s="53" t="s">
        <v>804</v>
      </c>
      <c r="N135" s="53" t="s">
        <v>291</v>
      </c>
    </row>
    <row r="136" spans="1:14" s="55" customFormat="1" ht="10.5" customHeight="1">
      <c r="A136" s="54">
        <v>1</v>
      </c>
      <c r="B136" s="54">
        <v>2</v>
      </c>
      <c r="C136" s="54">
        <v>3</v>
      </c>
      <c r="D136" s="54">
        <v>4</v>
      </c>
      <c r="E136" s="54">
        <v>5</v>
      </c>
      <c r="F136" s="54">
        <v>6</v>
      </c>
      <c r="G136" s="54">
        <v>7</v>
      </c>
      <c r="H136" s="54">
        <v>8</v>
      </c>
      <c r="I136" s="54">
        <v>9</v>
      </c>
      <c r="J136" s="54">
        <v>10</v>
      </c>
      <c r="K136" s="54">
        <v>11</v>
      </c>
      <c r="L136" s="54">
        <v>12</v>
      </c>
      <c r="M136" s="54">
        <v>13</v>
      </c>
      <c r="N136" s="54">
        <v>14</v>
      </c>
    </row>
    <row r="137" spans="1:14" s="11" customFormat="1" ht="24" customHeight="1">
      <c r="A137" s="102" t="s">
        <v>67</v>
      </c>
      <c r="B137" s="171" t="s">
        <v>623</v>
      </c>
      <c r="C137" s="172"/>
      <c r="D137" s="14">
        <f>D138</f>
        <v>3867500</v>
      </c>
      <c r="E137" s="14">
        <f>E138</f>
        <v>-1992500</v>
      </c>
      <c r="F137" s="115">
        <f>SUM(G137:N137)</f>
        <v>1875000</v>
      </c>
      <c r="G137" s="14">
        <f aca="true" t="shared" si="76" ref="G137:N138">G138</f>
        <v>0</v>
      </c>
      <c r="H137" s="14">
        <f t="shared" si="76"/>
        <v>0</v>
      </c>
      <c r="I137" s="14">
        <f t="shared" si="76"/>
        <v>15000</v>
      </c>
      <c r="J137" s="14">
        <f t="shared" si="76"/>
        <v>1860000</v>
      </c>
      <c r="K137" s="14">
        <f t="shared" si="76"/>
        <v>0</v>
      </c>
      <c r="L137" s="14">
        <f t="shared" si="76"/>
        <v>0</v>
      </c>
      <c r="M137" s="14">
        <f t="shared" si="76"/>
        <v>0</v>
      </c>
      <c r="N137" s="14">
        <f t="shared" si="76"/>
        <v>0</v>
      </c>
    </row>
    <row r="138" spans="1:14" s="11" customFormat="1" ht="18" customHeight="1">
      <c r="A138" s="104" t="s">
        <v>1</v>
      </c>
      <c r="B138" s="61">
        <v>42</v>
      </c>
      <c r="C138" s="62" t="s">
        <v>384</v>
      </c>
      <c r="D138" s="63">
        <f>D139</f>
        <v>3867500</v>
      </c>
      <c r="E138" s="63">
        <f>E139</f>
        <v>-1992500</v>
      </c>
      <c r="F138" s="63">
        <f>SUM(G138:N138)</f>
        <v>1875000</v>
      </c>
      <c r="G138" s="63">
        <f t="shared" si="76"/>
        <v>0</v>
      </c>
      <c r="H138" s="63">
        <f t="shared" si="76"/>
        <v>0</v>
      </c>
      <c r="I138" s="63">
        <f t="shared" si="76"/>
        <v>15000</v>
      </c>
      <c r="J138" s="63">
        <f t="shared" si="76"/>
        <v>1860000</v>
      </c>
      <c r="K138" s="63">
        <f t="shared" si="76"/>
        <v>0</v>
      </c>
      <c r="L138" s="63">
        <f t="shared" si="76"/>
        <v>0</v>
      </c>
      <c r="M138" s="63">
        <f t="shared" si="76"/>
        <v>0</v>
      </c>
      <c r="N138" s="63">
        <f t="shared" si="76"/>
        <v>0</v>
      </c>
    </row>
    <row r="139" spans="1:14" s="96" customFormat="1" ht="15" customHeight="1">
      <c r="A139" s="105" t="s">
        <v>1</v>
      </c>
      <c r="B139" s="93">
        <v>421</v>
      </c>
      <c r="C139" s="94" t="s">
        <v>385</v>
      </c>
      <c r="D139" s="59">
        <v>3867500</v>
      </c>
      <c r="E139" s="59">
        <f>F139-D139</f>
        <v>-1992500</v>
      </c>
      <c r="F139" s="59">
        <f>SUM(G139:N139)</f>
        <v>1875000</v>
      </c>
      <c r="G139" s="59">
        <v>0</v>
      </c>
      <c r="H139" s="59">
        <v>0</v>
      </c>
      <c r="I139" s="59">
        <v>15000</v>
      </c>
      <c r="J139" s="59">
        <v>1860000</v>
      </c>
      <c r="K139" s="59">
        <v>0</v>
      </c>
      <c r="L139" s="59">
        <v>0</v>
      </c>
      <c r="M139" s="59">
        <v>0</v>
      </c>
      <c r="N139" s="59">
        <v>0</v>
      </c>
    </row>
    <row r="140" spans="1:14" s="11" customFormat="1" ht="24" customHeight="1">
      <c r="A140" s="102" t="s">
        <v>102</v>
      </c>
      <c r="B140" s="175" t="s">
        <v>624</v>
      </c>
      <c r="C140" s="172"/>
      <c r="D140" s="14">
        <f>D141</f>
        <v>25000</v>
      </c>
      <c r="E140" s="14">
        <f>E141</f>
        <v>-25000</v>
      </c>
      <c r="F140" s="115">
        <f t="shared" si="69"/>
        <v>0</v>
      </c>
      <c r="G140" s="14">
        <f aca="true" t="shared" si="77" ref="G140:N140">G141</f>
        <v>0</v>
      </c>
      <c r="H140" s="14">
        <f t="shared" si="77"/>
        <v>0</v>
      </c>
      <c r="I140" s="14">
        <f t="shared" si="77"/>
        <v>0</v>
      </c>
      <c r="J140" s="14">
        <f t="shared" si="77"/>
        <v>0</v>
      </c>
      <c r="K140" s="14">
        <f t="shared" si="77"/>
        <v>0</v>
      </c>
      <c r="L140" s="14">
        <f t="shared" si="77"/>
        <v>0</v>
      </c>
      <c r="M140" s="14">
        <f t="shared" si="77"/>
        <v>0</v>
      </c>
      <c r="N140" s="14">
        <f t="shared" si="77"/>
        <v>0</v>
      </c>
    </row>
    <row r="141" spans="1:14" s="11" customFormat="1" ht="18" customHeight="1">
      <c r="A141" s="104"/>
      <c r="B141" s="61">
        <v>32</v>
      </c>
      <c r="C141" s="62" t="s">
        <v>10</v>
      </c>
      <c r="D141" s="63">
        <f>D142+D143</f>
        <v>25000</v>
      </c>
      <c r="E141" s="63">
        <f>E142+E143</f>
        <v>-25000</v>
      </c>
      <c r="F141" s="63">
        <f t="shared" si="69"/>
        <v>0</v>
      </c>
      <c r="G141" s="63">
        <f aca="true" t="shared" si="78" ref="G141:N141">G142+G143</f>
        <v>0</v>
      </c>
      <c r="H141" s="63">
        <f t="shared" si="78"/>
        <v>0</v>
      </c>
      <c r="I141" s="63">
        <f t="shared" si="78"/>
        <v>0</v>
      </c>
      <c r="J141" s="63">
        <f t="shared" si="78"/>
        <v>0</v>
      </c>
      <c r="K141" s="63">
        <f t="shared" si="78"/>
        <v>0</v>
      </c>
      <c r="L141" s="63">
        <f t="shared" si="78"/>
        <v>0</v>
      </c>
      <c r="M141" s="63">
        <f t="shared" si="78"/>
        <v>0</v>
      </c>
      <c r="N141" s="63">
        <f t="shared" si="78"/>
        <v>0</v>
      </c>
    </row>
    <row r="142" spans="1:14" s="96" customFormat="1" ht="15" customHeight="1">
      <c r="A142" s="105" t="s">
        <v>1</v>
      </c>
      <c r="B142" s="93">
        <v>322</v>
      </c>
      <c r="C142" s="94" t="s">
        <v>366</v>
      </c>
      <c r="D142" s="59">
        <v>0</v>
      </c>
      <c r="E142" s="59">
        <f>F142-D142</f>
        <v>0</v>
      </c>
      <c r="F142" s="59">
        <f t="shared" si="69"/>
        <v>0</v>
      </c>
      <c r="G142" s="59">
        <v>0</v>
      </c>
      <c r="H142" s="59">
        <v>0</v>
      </c>
      <c r="I142" s="59">
        <v>0</v>
      </c>
      <c r="J142" s="59">
        <v>0</v>
      </c>
      <c r="K142" s="59">
        <v>0</v>
      </c>
      <c r="L142" s="59">
        <v>0</v>
      </c>
      <c r="M142" s="59">
        <v>0</v>
      </c>
      <c r="N142" s="59">
        <v>0</v>
      </c>
    </row>
    <row r="143" spans="1:14" s="96" customFormat="1" ht="15" customHeight="1">
      <c r="A143" s="105"/>
      <c r="B143" s="93">
        <v>323</v>
      </c>
      <c r="C143" s="94" t="s">
        <v>372</v>
      </c>
      <c r="D143" s="59">
        <v>25000</v>
      </c>
      <c r="E143" s="59">
        <f>F143-D143</f>
        <v>-25000</v>
      </c>
      <c r="F143" s="59">
        <f t="shared" si="69"/>
        <v>0</v>
      </c>
      <c r="G143" s="59">
        <v>0</v>
      </c>
      <c r="H143" s="59">
        <v>0</v>
      </c>
      <c r="I143" s="59">
        <v>0</v>
      </c>
      <c r="J143" s="59">
        <v>0</v>
      </c>
      <c r="K143" s="59">
        <v>0</v>
      </c>
      <c r="L143" s="59">
        <v>0</v>
      </c>
      <c r="M143" s="59">
        <v>0</v>
      </c>
      <c r="N143" s="59">
        <v>0</v>
      </c>
    </row>
    <row r="144" spans="1:14" s="11" customFormat="1" ht="27.75" customHeight="1">
      <c r="A144" s="111"/>
      <c r="B144" s="182" t="s">
        <v>689</v>
      </c>
      <c r="C144" s="174"/>
      <c r="D144" s="15">
        <f>D145+D148+D151</f>
        <v>0</v>
      </c>
      <c r="E144" s="15">
        <f>E145+E148+E151</f>
        <v>0</v>
      </c>
      <c r="F144" s="15">
        <f aca="true" t="shared" si="79" ref="F144:F153">SUM(G144:N144)</f>
        <v>0</v>
      </c>
      <c r="G144" s="15">
        <f aca="true" t="shared" si="80" ref="G144:N144">G145+G148+G151</f>
        <v>0</v>
      </c>
      <c r="H144" s="15">
        <f t="shared" si="80"/>
        <v>0</v>
      </c>
      <c r="I144" s="15">
        <f t="shared" si="80"/>
        <v>0</v>
      </c>
      <c r="J144" s="15">
        <f t="shared" si="80"/>
        <v>0</v>
      </c>
      <c r="K144" s="15">
        <f t="shared" si="80"/>
        <v>0</v>
      </c>
      <c r="L144" s="15">
        <f t="shared" si="80"/>
        <v>0</v>
      </c>
      <c r="M144" s="15">
        <f t="shared" si="80"/>
        <v>0</v>
      </c>
      <c r="N144" s="15">
        <f t="shared" si="80"/>
        <v>0</v>
      </c>
    </row>
    <row r="145" spans="1:14" s="11" customFormat="1" ht="24" customHeight="1">
      <c r="A145" s="102" t="s">
        <v>461</v>
      </c>
      <c r="B145" s="175" t="s">
        <v>625</v>
      </c>
      <c r="C145" s="172"/>
      <c r="D145" s="14">
        <f>D146</f>
        <v>0</v>
      </c>
      <c r="E145" s="14">
        <f>E146</f>
        <v>0</v>
      </c>
      <c r="F145" s="115">
        <f t="shared" si="79"/>
        <v>0</v>
      </c>
      <c r="G145" s="14">
        <f aca="true" t="shared" si="81" ref="G145:N145">G146</f>
        <v>0</v>
      </c>
      <c r="H145" s="14">
        <f t="shared" si="81"/>
        <v>0</v>
      </c>
      <c r="I145" s="14">
        <f t="shared" si="81"/>
        <v>0</v>
      </c>
      <c r="J145" s="14">
        <f t="shared" si="81"/>
        <v>0</v>
      </c>
      <c r="K145" s="14">
        <f t="shared" si="81"/>
        <v>0</v>
      </c>
      <c r="L145" s="14">
        <f t="shared" si="81"/>
        <v>0</v>
      </c>
      <c r="M145" s="14">
        <f t="shared" si="81"/>
        <v>0</v>
      </c>
      <c r="N145" s="14">
        <f t="shared" si="81"/>
        <v>0</v>
      </c>
    </row>
    <row r="146" spans="1:14" s="11" customFormat="1" ht="18" customHeight="1">
      <c r="A146" s="104"/>
      <c r="B146" s="61">
        <v>42</v>
      </c>
      <c r="C146" s="62" t="s">
        <v>387</v>
      </c>
      <c r="D146" s="63">
        <f>D147</f>
        <v>0</v>
      </c>
      <c r="E146" s="63">
        <f>E147</f>
        <v>0</v>
      </c>
      <c r="F146" s="63">
        <f t="shared" si="79"/>
        <v>0</v>
      </c>
      <c r="G146" s="63">
        <f aca="true" t="shared" si="82" ref="G146:N146">G147</f>
        <v>0</v>
      </c>
      <c r="H146" s="63">
        <f t="shared" si="82"/>
        <v>0</v>
      </c>
      <c r="I146" s="63">
        <f t="shared" si="82"/>
        <v>0</v>
      </c>
      <c r="J146" s="63">
        <f t="shared" si="82"/>
        <v>0</v>
      </c>
      <c r="K146" s="63">
        <f t="shared" si="82"/>
        <v>0</v>
      </c>
      <c r="L146" s="63">
        <f t="shared" si="82"/>
        <v>0</v>
      </c>
      <c r="M146" s="63">
        <f t="shared" si="82"/>
        <v>0</v>
      </c>
      <c r="N146" s="63">
        <f t="shared" si="82"/>
        <v>0</v>
      </c>
    </row>
    <row r="147" spans="1:14" s="96" customFormat="1" ht="15" customHeight="1">
      <c r="A147" s="105"/>
      <c r="B147" s="93">
        <v>426</v>
      </c>
      <c r="C147" s="94" t="s">
        <v>388</v>
      </c>
      <c r="D147" s="59">
        <v>0</v>
      </c>
      <c r="E147" s="59">
        <f>F147-D147</f>
        <v>0</v>
      </c>
      <c r="F147" s="59">
        <f t="shared" si="79"/>
        <v>0</v>
      </c>
      <c r="G147" s="59">
        <v>0</v>
      </c>
      <c r="H147" s="59">
        <v>0</v>
      </c>
      <c r="I147" s="59">
        <v>0</v>
      </c>
      <c r="J147" s="59">
        <v>0</v>
      </c>
      <c r="K147" s="59">
        <v>0</v>
      </c>
      <c r="L147" s="59">
        <v>0</v>
      </c>
      <c r="M147" s="59">
        <v>0</v>
      </c>
      <c r="N147" s="59">
        <v>0</v>
      </c>
    </row>
    <row r="148" spans="1:14" s="11" customFormat="1" ht="24" customHeight="1">
      <c r="A148" s="102" t="s">
        <v>451</v>
      </c>
      <c r="B148" s="171" t="s">
        <v>462</v>
      </c>
      <c r="C148" s="172"/>
      <c r="D148" s="14">
        <f>D149</f>
        <v>0</v>
      </c>
      <c r="E148" s="14">
        <f>E149</f>
        <v>0</v>
      </c>
      <c r="F148" s="115">
        <f>SUM(G148:N148)</f>
        <v>0</v>
      </c>
      <c r="G148" s="14">
        <f aca="true" t="shared" si="83" ref="G148:N148">G149</f>
        <v>0</v>
      </c>
      <c r="H148" s="14">
        <f t="shared" si="83"/>
        <v>0</v>
      </c>
      <c r="I148" s="14">
        <f t="shared" si="83"/>
        <v>0</v>
      </c>
      <c r="J148" s="14">
        <f t="shared" si="83"/>
        <v>0</v>
      </c>
      <c r="K148" s="14">
        <f t="shared" si="83"/>
        <v>0</v>
      </c>
      <c r="L148" s="14">
        <f t="shared" si="83"/>
        <v>0</v>
      </c>
      <c r="M148" s="14">
        <f t="shared" si="83"/>
        <v>0</v>
      </c>
      <c r="N148" s="14">
        <f t="shared" si="83"/>
        <v>0</v>
      </c>
    </row>
    <row r="149" spans="1:14" s="11" customFormat="1" ht="18" customHeight="1">
      <c r="A149" s="104" t="s">
        <v>1</v>
      </c>
      <c r="B149" s="61">
        <v>42</v>
      </c>
      <c r="C149" s="62" t="s">
        <v>387</v>
      </c>
      <c r="D149" s="63">
        <f>D150</f>
        <v>0</v>
      </c>
      <c r="E149" s="63">
        <f>E150</f>
        <v>0</v>
      </c>
      <c r="F149" s="63">
        <f>SUM(G149:N149)</f>
        <v>0</v>
      </c>
      <c r="G149" s="63">
        <f aca="true" t="shared" si="84" ref="G149:N149">G150</f>
        <v>0</v>
      </c>
      <c r="H149" s="63">
        <f t="shared" si="84"/>
        <v>0</v>
      </c>
      <c r="I149" s="63">
        <f t="shared" si="84"/>
        <v>0</v>
      </c>
      <c r="J149" s="63">
        <f t="shared" si="84"/>
        <v>0</v>
      </c>
      <c r="K149" s="63">
        <f t="shared" si="84"/>
        <v>0</v>
      </c>
      <c r="L149" s="63">
        <f t="shared" si="84"/>
        <v>0</v>
      </c>
      <c r="M149" s="63">
        <f t="shared" si="84"/>
        <v>0</v>
      </c>
      <c r="N149" s="63">
        <f t="shared" si="84"/>
        <v>0</v>
      </c>
    </row>
    <row r="150" spans="1:14" s="96" customFormat="1" ht="15" customHeight="1">
      <c r="A150" s="105" t="s">
        <v>1</v>
      </c>
      <c r="B150" s="93">
        <v>426</v>
      </c>
      <c r="C150" s="94" t="s">
        <v>388</v>
      </c>
      <c r="D150" s="59">
        <v>0</v>
      </c>
      <c r="E150" s="59">
        <f>F150-D150</f>
        <v>0</v>
      </c>
      <c r="F150" s="59">
        <f>SUM(G150:N150)</f>
        <v>0</v>
      </c>
      <c r="G150" s="59">
        <v>0</v>
      </c>
      <c r="H150" s="59">
        <v>0</v>
      </c>
      <c r="I150" s="59">
        <v>0</v>
      </c>
      <c r="J150" s="59">
        <v>0</v>
      </c>
      <c r="K150" s="59">
        <v>0</v>
      </c>
      <c r="L150" s="59">
        <v>0</v>
      </c>
      <c r="M150" s="59">
        <v>0</v>
      </c>
      <c r="N150" s="59">
        <v>0</v>
      </c>
    </row>
    <row r="151" spans="1:14" s="11" customFormat="1" ht="24" customHeight="1">
      <c r="A151" s="102" t="s">
        <v>451</v>
      </c>
      <c r="B151" s="171" t="s">
        <v>463</v>
      </c>
      <c r="C151" s="172"/>
      <c r="D151" s="14">
        <f>D152</f>
        <v>0</v>
      </c>
      <c r="E151" s="14">
        <f>E152</f>
        <v>0</v>
      </c>
      <c r="F151" s="115">
        <f t="shared" si="79"/>
        <v>0</v>
      </c>
      <c r="G151" s="14">
        <f aca="true" t="shared" si="85" ref="G151:N151">G152</f>
        <v>0</v>
      </c>
      <c r="H151" s="14">
        <f t="shared" si="85"/>
        <v>0</v>
      </c>
      <c r="I151" s="14">
        <f t="shared" si="85"/>
        <v>0</v>
      </c>
      <c r="J151" s="14">
        <f t="shared" si="85"/>
        <v>0</v>
      </c>
      <c r="K151" s="14">
        <f t="shared" si="85"/>
        <v>0</v>
      </c>
      <c r="L151" s="14">
        <f t="shared" si="85"/>
        <v>0</v>
      </c>
      <c r="M151" s="14">
        <f t="shared" si="85"/>
        <v>0</v>
      </c>
      <c r="N151" s="14">
        <f t="shared" si="85"/>
        <v>0</v>
      </c>
    </row>
    <row r="152" spans="1:14" s="11" customFormat="1" ht="18" customHeight="1">
      <c r="A152" s="104" t="s">
        <v>1</v>
      </c>
      <c r="B152" s="61">
        <v>42</v>
      </c>
      <c r="C152" s="62" t="s">
        <v>387</v>
      </c>
      <c r="D152" s="63">
        <f>D153</f>
        <v>0</v>
      </c>
      <c r="E152" s="63">
        <f>E153</f>
        <v>0</v>
      </c>
      <c r="F152" s="63">
        <f t="shared" si="79"/>
        <v>0</v>
      </c>
      <c r="G152" s="63">
        <f aca="true" t="shared" si="86" ref="G152:N152">G153</f>
        <v>0</v>
      </c>
      <c r="H152" s="63">
        <f t="shared" si="86"/>
        <v>0</v>
      </c>
      <c r="I152" s="63">
        <f t="shared" si="86"/>
        <v>0</v>
      </c>
      <c r="J152" s="63">
        <f t="shared" si="86"/>
        <v>0</v>
      </c>
      <c r="K152" s="63">
        <f t="shared" si="86"/>
        <v>0</v>
      </c>
      <c r="L152" s="63">
        <f t="shared" si="86"/>
        <v>0</v>
      </c>
      <c r="M152" s="63">
        <f t="shared" si="86"/>
        <v>0</v>
      </c>
      <c r="N152" s="63">
        <f t="shared" si="86"/>
        <v>0</v>
      </c>
    </row>
    <row r="153" spans="1:14" s="96" customFormat="1" ht="14.25" customHeight="1">
      <c r="A153" s="105" t="s">
        <v>1</v>
      </c>
      <c r="B153" s="93">
        <v>426</v>
      </c>
      <c r="C153" s="94" t="s">
        <v>388</v>
      </c>
      <c r="D153" s="59">
        <v>0</v>
      </c>
      <c r="E153" s="59">
        <f>F153-D153</f>
        <v>0</v>
      </c>
      <c r="F153" s="59">
        <f t="shared" si="79"/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59">
        <v>0</v>
      </c>
      <c r="M153" s="59">
        <v>0</v>
      </c>
      <c r="N153" s="59">
        <v>0</v>
      </c>
    </row>
    <row r="154" spans="1:14" s="11" customFormat="1" ht="27.75" customHeight="1">
      <c r="A154" s="111"/>
      <c r="B154" s="173" t="s">
        <v>577</v>
      </c>
      <c r="C154" s="174"/>
      <c r="D154" s="15">
        <f>D155+D158+D161+D172+D166+D175</f>
        <v>2620000</v>
      </c>
      <c r="E154" s="15">
        <f>E155+E158+E161+E172+E166+E175</f>
        <v>-2260000</v>
      </c>
      <c r="F154" s="15">
        <f aca="true" t="shared" si="87" ref="F154:F160">SUM(G154:N154)</f>
        <v>360000</v>
      </c>
      <c r="G154" s="15">
        <f aca="true" t="shared" si="88" ref="G154:N154">G155+G158+G161+G172+G166+G175</f>
        <v>74000</v>
      </c>
      <c r="H154" s="15">
        <f t="shared" si="88"/>
        <v>0</v>
      </c>
      <c r="I154" s="15">
        <f t="shared" si="88"/>
        <v>41000</v>
      </c>
      <c r="J154" s="15">
        <f t="shared" si="88"/>
        <v>145000</v>
      </c>
      <c r="K154" s="15">
        <f t="shared" si="88"/>
        <v>0</v>
      </c>
      <c r="L154" s="15">
        <f t="shared" si="88"/>
        <v>0</v>
      </c>
      <c r="M154" s="15">
        <f t="shared" si="88"/>
        <v>0</v>
      </c>
      <c r="N154" s="15">
        <f t="shared" si="88"/>
        <v>100000</v>
      </c>
    </row>
    <row r="155" spans="1:14" s="11" customFormat="1" ht="24" customHeight="1">
      <c r="A155" s="102" t="s">
        <v>69</v>
      </c>
      <c r="B155" s="171" t="s">
        <v>464</v>
      </c>
      <c r="C155" s="172"/>
      <c r="D155" s="14">
        <f>D156</f>
        <v>750000</v>
      </c>
      <c r="E155" s="14">
        <f>E156</f>
        <v>-530000</v>
      </c>
      <c r="F155" s="115">
        <f t="shared" si="87"/>
        <v>220000</v>
      </c>
      <c r="G155" s="14">
        <f aca="true" t="shared" si="89" ref="G155:N155">G156</f>
        <v>34000</v>
      </c>
      <c r="H155" s="14">
        <f t="shared" si="89"/>
        <v>0</v>
      </c>
      <c r="I155" s="14">
        <f t="shared" si="89"/>
        <v>41000</v>
      </c>
      <c r="J155" s="14">
        <f t="shared" si="89"/>
        <v>145000</v>
      </c>
      <c r="K155" s="14">
        <f t="shared" si="89"/>
        <v>0</v>
      </c>
      <c r="L155" s="14">
        <f t="shared" si="89"/>
        <v>0</v>
      </c>
      <c r="M155" s="14">
        <f t="shared" si="89"/>
        <v>0</v>
      </c>
      <c r="N155" s="14">
        <f t="shared" si="89"/>
        <v>0</v>
      </c>
    </row>
    <row r="156" spans="1:14" s="11" customFormat="1" ht="18" customHeight="1">
      <c r="A156" s="104"/>
      <c r="B156" s="61">
        <v>32</v>
      </c>
      <c r="C156" s="62" t="s">
        <v>10</v>
      </c>
      <c r="D156" s="63">
        <f>D157</f>
        <v>750000</v>
      </c>
      <c r="E156" s="63">
        <f>E157</f>
        <v>-530000</v>
      </c>
      <c r="F156" s="63">
        <f t="shared" si="87"/>
        <v>220000</v>
      </c>
      <c r="G156" s="63">
        <f aca="true" t="shared" si="90" ref="G156:N156">G157</f>
        <v>34000</v>
      </c>
      <c r="H156" s="63">
        <f t="shared" si="90"/>
        <v>0</v>
      </c>
      <c r="I156" s="63">
        <f t="shared" si="90"/>
        <v>41000</v>
      </c>
      <c r="J156" s="63">
        <f t="shared" si="90"/>
        <v>145000</v>
      </c>
      <c r="K156" s="63">
        <f t="shared" si="90"/>
        <v>0</v>
      </c>
      <c r="L156" s="63">
        <f t="shared" si="90"/>
        <v>0</v>
      </c>
      <c r="M156" s="63">
        <f t="shared" si="90"/>
        <v>0</v>
      </c>
      <c r="N156" s="63">
        <f t="shared" si="90"/>
        <v>0</v>
      </c>
    </row>
    <row r="157" spans="1:14" s="96" customFormat="1" ht="14.25" customHeight="1">
      <c r="A157" s="105"/>
      <c r="B157" s="93">
        <v>323</v>
      </c>
      <c r="C157" s="94" t="s">
        <v>372</v>
      </c>
      <c r="D157" s="59">
        <v>750000</v>
      </c>
      <c r="E157" s="59">
        <f>F157-D157</f>
        <v>-530000</v>
      </c>
      <c r="F157" s="59">
        <f t="shared" si="87"/>
        <v>220000</v>
      </c>
      <c r="G157" s="59">
        <v>34000</v>
      </c>
      <c r="H157" s="59">
        <v>0</v>
      </c>
      <c r="I157" s="59">
        <v>41000</v>
      </c>
      <c r="J157" s="59">
        <v>145000</v>
      </c>
      <c r="K157" s="59">
        <v>0</v>
      </c>
      <c r="L157" s="59">
        <v>0</v>
      </c>
      <c r="M157" s="59">
        <v>0</v>
      </c>
      <c r="N157" s="59">
        <v>0</v>
      </c>
    </row>
    <row r="158" spans="1:14" s="11" customFormat="1" ht="24" customHeight="1">
      <c r="A158" s="102" t="s">
        <v>69</v>
      </c>
      <c r="B158" s="171" t="s">
        <v>690</v>
      </c>
      <c r="C158" s="172"/>
      <c r="D158" s="14">
        <f>D159</f>
        <v>400000</v>
      </c>
      <c r="E158" s="14">
        <f>E159</f>
        <v>-300000</v>
      </c>
      <c r="F158" s="115">
        <f t="shared" si="87"/>
        <v>100000</v>
      </c>
      <c r="G158" s="14">
        <f aca="true" t="shared" si="91" ref="G158:N158">G159</f>
        <v>0</v>
      </c>
      <c r="H158" s="14">
        <f t="shared" si="91"/>
        <v>0</v>
      </c>
      <c r="I158" s="14">
        <f t="shared" si="91"/>
        <v>0</v>
      </c>
      <c r="J158" s="14">
        <f t="shared" si="91"/>
        <v>0</v>
      </c>
      <c r="K158" s="14">
        <f t="shared" si="91"/>
        <v>0</v>
      </c>
      <c r="L158" s="14">
        <f t="shared" si="91"/>
        <v>0</v>
      </c>
      <c r="M158" s="14">
        <f t="shared" si="91"/>
        <v>0</v>
      </c>
      <c r="N158" s="14">
        <f t="shared" si="91"/>
        <v>100000</v>
      </c>
    </row>
    <row r="159" spans="1:14" s="11" customFormat="1" ht="18" customHeight="1">
      <c r="A159" s="104" t="s">
        <v>1</v>
      </c>
      <c r="B159" s="61">
        <v>42</v>
      </c>
      <c r="C159" s="62" t="s">
        <v>387</v>
      </c>
      <c r="D159" s="63">
        <f>D160</f>
        <v>400000</v>
      </c>
      <c r="E159" s="63">
        <f>E160</f>
        <v>-300000</v>
      </c>
      <c r="F159" s="63">
        <f t="shared" si="87"/>
        <v>100000</v>
      </c>
      <c r="G159" s="63">
        <f aca="true" t="shared" si="92" ref="G159:N159">G160</f>
        <v>0</v>
      </c>
      <c r="H159" s="63">
        <f t="shared" si="92"/>
        <v>0</v>
      </c>
      <c r="I159" s="63">
        <f t="shared" si="92"/>
        <v>0</v>
      </c>
      <c r="J159" s="63">
        <f t="shared" si="92"/>
        <v>0</v>
      </c>
      <c r="K159" s="63">
        <f t="shared" si="92"/>
        <v>0</v>
      </c>
      <c r="L159" s="63">
        <f t="shared" si="92"/>
        <v>0</v>
      </c>
      <c r="M159" s="63">
        <f t="shared" si="92"/>
        <v>0</v>
      </c>
      <c r="N159" s="63">
        <f t="shared" si="92"/>
        <v>100000</v>
      </c>
    </row>
    <row r="160" spans="1:14" s="96" customFormat="1" ht="15" customHeight="1">
      <c r="A160" s="105" t="s">
        <v>1</v>
      </c>
      <c r="B160" s="93">
        <v>426</v>
      </c>
      <c r="C160" s="94" t="s">
        <v>388</v>
      </c>
      <c r="D160" s="59">
        <v>400000</v>
      </c>
      <c r="E160" s="59">
        <f>F160-D160</f>
        <v>-300000</v>
      </c>
      <c r="F160" s="59">
        <f t="shared" si="87"/>
        <v>100000</v>
      </c>
      <c r="G160" s="59">
        <v>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100000</v>
      </c>
    </row>
    <row r="161" spans="1:14" s="11" customFormat="1" ht="24" customHeight="1">
      <c r="A161" s="102" t="s">
        <v>69</v>
      </c>
      <c r="B161" s="175" t="s">
        <v>578</v>
      </c>
      <c r="C161" s="172"/>
      <c r="D161" s="14">
        <f>D162+D164</f>
        <v>100000</v>
      </c>
      <c r="E161" s="14">
        <f>E162+E164</f>
        <v>-100000</v>
      </c>
      <c r="F161" s="115">
        <f aca="true" t="shared" si="93" ref="F161:F181">SUM(G161:N161)</f>
        <v>0</v>
      </c>
      <c r="G161" s="14">
        <f aca="true" t="shared" si="94" ref="G161:N161">G162+G164</f>
        <v>0</v>
      </c>
      <c r="H161" s="14">
        <f t="shared" si="94"/>
        <v>0</v>
      </c>
      <c r="I161" s="14">
        <f t="shared" si="94"/>
        <v>0</v>
      </c>
      <c r="J161" s="14">
        <f t="shared" si="94"/>
        <v>0</v>
      </c>
      <c r="K161" s="14">
        <f t="shared" si="94"/>
        <v>0</v>
      </c>
      <c r="L161" s="14">
        <f t="shared" si="94"/>
        <v>0</v>
      </c>
      <c r="M161" s="14">
        <f t="shared" si="94"/>
        <v>0</v>
      </c>
      <c r="N161" s="14">
        <f t="shared" si="94"/>
        <v>0</v>
      </c>
    </row>
    <row r="162" spans="1:14" s="11" customFormat="1" ht="18" customHeight="1">
      <c r="A162" s="104"/>
      <c r="B162" s="61">
        <v>41</v>
      </c>
      <c r="C162" s="62" t="s">
        <v>382</v>
      </c>
      <c r="D162" s="63">
        <f>D163</f>
        <v>50000</v>
      </c>
      <c r="E162" s="63">
        <f>E163</f>
        <v>-50000</v>
      </c>
      <c r="F162" s="63">
        <f t="shared" si="93"/>
        <v>0</v>
      </c>
      <c r="G162" s="63">
        <f aca="true" t="shared" si="95" ref="G162:N162">G163</f>
        <v>0</v>
      </c>
      <c r="H162" s="63">
        <f t="shared" si="95"/>
        <v>0</v>
      </c>
      <c r="I162" s="63">
        <f t="shared" si="95"/>
        <v>0</v>
      </c>
      <c r="J162" s="63">
        <f t="shared" si="95"/>
        <v>0</v>
      </c>
      <c r="K162" s="63">
        <f t="shared" si="95"/>
        <v>0</v>
      </c>
      <c r="L162" s="63">
        <f t="shared" si="95"/>
        <v>0</v>
      </c>
      <c r="M162" s="63">
        <f t="shared" si="95"/>
        <v>0</v>
      </c>
      <c r="N162" s="63">
        <f t="shared" si="95"/>
        <v>0</v>
      </c>
    </row>
    <row r="163" spans="1:14" s="96" customFormat="1" ht="14.25" customHeight="1">
      <c r="A163" s="105"/>
      <c r="B163" s="93">
        <v>411</v>
      </c>
      <c r="C163" s="94" t="s">
        <v>383</v>
      </c>
      <c r="D163" s="59">
        <v>50000</v>
      </c>
      <c r="E163" s="59">
        <f>F163-D163</f>
        <v>-50000</v>
      </c>
      <c r="F163" s="59">
        <f t="shared" si="93"/>
        <v>0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</row>
    <row r="164" spans="1:14" s="11" customFormat="1" ht="18" customHeight="1">
      <c r="A164" s="104" t="s">
        <v>1</v>
      </c>
      <c r="B164" s="61">
        <v>42</v>
      </c>
      <c r="C164" s="62" t="s">
        <v>387</v>
      </c>
      <c r="D164" s="63">
        <f>D165</f>
        <v>50000</v>
      </c>
      <c r="E164" s="63">
        <f>E165</f>
        <v>-50000</v>
      </c>
      <c r="F164" s="63">
        <f t="shared" si="93"/>
        <v>0</v>
      </c>
      <c r="G164" s="63">
        <f aca="true" t="shared" si="96" ref="G164:N164">G165</f>
        <v>0</v>
      </c>
      <c r="H164" s="63">
        <f t="shared" si="96"/>
        <v>0</v>
      </c>
      <c r="I164" s="63">
        <f t="shared" si="96"/>
        <v>0</v>
      </c>
      <c r="J164" s="63">
        <f t="shared" si="96"/>
        <v>0</v>
      </c>
      <c r="K164" s="63">
        <f t="shared" si="96"/>
        <v>0</v>
      </c>
      <c r="L164" s="63">
        <f t="shared" si="96"/>
        <v>0</v>
      </c>
      <c r="M164" s="63">
        <f t="shared" si="96"/>
        <v>0</v>
      </c>
      <c r="N164" s="63">
        <f t="shared" si="96"/>
        <v>0</v>
      </c>
    </row>
    <row r="165" spans="1:14" s="96" customFormat="1" ht="14.25" customHeight="1">
      <c r="A165" s="105" t="s">
        <v>1</v>
      </c>
      <c r="B165" s="93" t="s">
        <v>100</v>
      </c>
      <c r="C165" s="94" t="s">
        <v>385</v>
      </c>
      <c r="D165" s="59">
        <v>50000</v>
      </c>
      <c r="E165" s="59">
        <f>F165-D165</f>
        <v>-50000</v>
      </c>
      <c r="F165" s="59">
        <f t="shared" si="93"/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59">
        <v>0</v>
      </c>
      <c r="M165" s="59">
        <v>0</v>
      </c>
      <c r="N165" s="59">
        <v>0</v>
      </c>
    </row>
    <row r="166" spans="1:14" s="11" customFormat="1" ht="24" customHeight="1">
      <c r="A166" s="102" t="s">
        <v>69</v>
      </c>
      <c r="B166" s="175" t="s">
        <v>626</v>
      </c>
      <c r="C166" s="172"/>
      <c r="D166" s="14">
        <f>D167</f>
        <v>1000000</v>
      </c>
      <c r="E166" s="14">
        <f>E167</f>
        <v>-1000000</v>
      </c>
      <c r="F166" s="115">
        <f>SUM(G166:N166)</f>
        <v>0</v>
      </c>
      <c r="G166" s="14">
        <f>G167</f>
        <v>0</v>
      </c>
      <c r="H166" s="14">
        <f aca="true" t="shared" si="97" ref="H166:N166">H167</f>
        <v>0</v>
      </c>
      <c r="I166" s="14">
        <f t="shared" si="97"/>
        <v>0</v>
      </c>
      <c r="J166" s="14">
        <f t="shared" si="97"/>
        <v>0</v>
      </c>
      <c r="K166" s="14">
        <f t="shared" si="97"/>
        <v>0</v>
      </c>
      <c r="L166" s="14">
        <f t="shared" si="97"/>
        <v>0</v>
      </c>
      <c r="M166" s="14">
        <f t="shared" si="97"/>
        <v>0</v>
      </c>
      <c r="N166" s="14">
        <f t="shared" si="97"/>
        <v>0</v>
      </c>
    </row>
    <row r="167" spans="1:14" s="11" customFormat="1" ht="18" customHeight="1">
      <c r="A167" s="104"/>
      <c r="B167" s="61">
        <v>41</v>
      </c>
      <c r="C167" s="62" t="s">
        <v>382</v>
      </c>
      <c r="D167" s="63">
        <f>D171</f>
        <v>1000000</v>
      </c>
      <c r="E167" s="63">
        <f>E171</f>
        <v>-1000000</v>
      </c>
      <c r="F167" s="63">
        <f>SUM(G167:N167)</f>
        <v>0</v>
      </c>
      <c r="G167" s="63">
        <f aca="true" t="shared" si="98" ref="G167:N167">G171</f>
        <v>0</v>
      </c>
      <c r="H167" s="63">
        <f t="shared" si="98"/>
        <v>0</v>
      </c>
      <c r="I167" s="63">
        <f t="shared" si="98"/>
        <v>0</v>
      </c>
      <c r="J167" s="63">
        <f t="shared" si="98"/>
        <v>0</v>
      </c>
      <c r="K167" s="63">
        <f t="shared" si="98"/>
        <v>0</v>
      </c>
      <c r="L167" s="63">
        <f t="shared" si="98"/>
        <v>0</v>
      </c>
      <c r="M167" s="63">
        <f t="shared" si="98"/>
        <v>0</v>
      </c>
      <c r="N167" s="63">
        <f t="shared" si="98"/>
        <v>0</v>
      </c>
    </row>
    <row r="168" spans="1:14" s="55" customFormat="1" ht="15" customHeight="1">
      <c r="A168" s="168" t="s">
        <v>17</v>
      </c>
      <c r="B168" s="168" t="s">
        <v>235</v>
      </c>
      <c r="C168" s="167" t="s">
        <v>27</v>
      </c>
      <c r="D168" s="164" t="s">
        <v>752</v>
      </c>
      <c r="E168" s="164" t="s">
        <v>562</v>
      </c>
      <c r="F168" s="165" t="s">
        <v>753</v>
      </c>
      <c r="G168" s="163" t="s">
        <v>709</v>
      </c>
      <c r="H168" s="163"/>
      <c r="I168" s="163"/>
      <c r="J168" s="163"/>
      <c r="K168" s="163"/>
      <c r="L168" s="163"/>
      <c r="M168" s="163"/>
      <c r="N168" s="163"/>
    </row>
    <row r="169" spans="1:14" s="55" customFormat="1" ht="35.25" customHeight="1">
      <c r="A169" s="169"/>
      <c r="B169" s="169"/>
      <c r="C169" s="170"/>
      <c r="D169" s="163"/>
      <c r="E169" s="163"/>
      <c r="F169" s="166"/>
      <c r="G169" s="53" t="s">
        <v>166</v>
      </c>
      <c r="H169" s="53" t="s">
        <v>18</v>
      </c>
      <c r="I169" s="53" t="s">
        <v>165</v>
      </c>
      <c r="J169" s="53" t="s">
        <v>167</v>
      </c>
      <c r="K169" s="53" t="s">
        <v>19</v>
      </c>
      <c r="L169" s="53" t="s">
        <v>416</v>
      </c>
      <c r="M169" s="53" t="s">
        <v>804</v>
      </c>
      <c r="N169" s="53" t="s">
        <v>291</v>
      </c>
    </row>
    <row r="170" spans="1:14" s="55" customFormat="1" ht="10.5" customHeight="1">
      <c r="A170" s="54">
        <v>1</v>
      </c>
      <c r="B170" s="54">
        <v>2</v>
      </c>
      <c r="C170" s="54">
        <v>3</v>
      </c>
      <c r="D170" s="54">
        <v>4</v>
      </c>
      <c r="E170" s="54">
        <v>5</v>
      </c>
      <c r="F170" s="54">
        <v>6</v>
      </c>
      <c r="G170" s="54">
        <v>7</v>
      </c>
      <c r="H170" s="54">
        <v>8</v>
      </c>
      <c r="I170" s="54">
        <v>9</v>
      </c>
      <c r="J170" s="54">
        <v>10</v>
      </c>
      <c r="K170" s="54">
        <v>11</v>
      </c>
      <c r="L170" s="54">
        <v>12</v>
      </c>
      <c r="M170" s="54">
        <v>13</v>
      </c>
      <c r="N170" s="54">
        <v>14</v>
      </c>
    </row>
    <row r="171" spans="1:14" s="96" customFormat="1" ht="14.25" customHeight="1">
      <c r="A171" s="105"/>
      <c r="B171" s="93">
        <v>411</v>
      </c>
      <c r="C171" s="94" t="s">
        <v>383</v>
      </c>
      <c r="D171" s="59">
        <v>1000000</v>
      </c>
      <c r="E171" s="59">
        <f>F171-D171</f>
        <v>-1000000</v>
      </c>
      <c r="F171" s="59">
        <f>SUM(G171:N171)</f>
        <v>0</v>
      </c>
      <c r="G171" s="59">
        <v>0</v>
      </c>
      <c r="H171" s="59">
        <v>0</v>
      </c>
      <c r="I171" s="59">
        <v>0</v>
      </c>
      <c r="J171" s="59">
        <v>0</v>
      </c>
      <c r="K171" s="59">
        <v>0</v>
      </c>
      <c r="L171" s="59">
        <v>0</v>
      </c>
      <c r="M171" s="59">
        <v>0</v>
      </c>
      <c r="N171" s="59">
        <v>0</v>
      </c>
    </row>
    <row r="172" spans="1:14" s="11" customFormat="1" ht="24" customHeight="1">
      <c r="A172" s="102" t="s">
        <v>69</v>
      </c>
      <c r="B172" s="171" t="s">
        <v>627</v>
      </c>
      <c r="C172" s="172"/>
      <c r="D172" s="14">
        <f>D173</f>
        <v>360000</v>
      </c>
      <c r="E172" s="14">
        <f>E173</f>
        <v>-320000</v>
      </c>
      <c r="F172" s="115">
        <f t="shared" si="93"/>
        <v>40000</v>
      </c>
      <c r="G172" s="14">
        <f aca="true" t="shared" si="99" ref="G172:N172">G173</f>
        <v>40000</v>
      </c>
      <c r="H172" s="14">
        <f t="shared" si="99"/>
        <v>0</v>
      </c>
      <c r="I172" s="14">
        <f t="shared" si="99"/>
        <v>0</v>
      </c>
      <c r="J172" s="14">
        <f t="shared" si="99"/>
        <v>0</v>
      </c>
      <c r="K172" s="14">
        <f t="shared" si="99"/>
        <v>0</v>
      </c>
      <c r="L172" s="14">
        <f t="shared" si="99"/>
        <v>0</v>
      </c>
      <c r="M172" s="14">
        <f t="shared" si="99"/>
        <v>0</v>
      </c>
      <c r="N172" s="14">
        <f t="shared" si="99"/>
        <v>0</v>
      </c>
    </row>
    <row r="173" spans="1:14" s="11" customFormat="1" ht="18" customHeight="1">
      <c r="A173" s="104"/>
      <c r="B173" s="61">
        <v>32</v>
      </c>
      <c r="C173" s="62" t="s">
        <v>10</v>
      </c>
      <c r="D173" s="63">
        <f>D174</f>
        <v>360000</v>
      </c>
      <c r="E173" s="63">
        <f>E174</f>
        <v>-320000</v>
      </c>
      <c r="F173" s="63">
        <f t="shared" si="93"/>
        <v>40000</v>
      </c>
      <c r="G173" s="63">
        <f aca="true" t="shared" si="100" ref="G173:N173">G174</f>
        <v>40000</v>
      </c>
      <c r="H173" s="63">
        <f t="shared" si="100"/>
        <v>0</v>
      </c>
      <c r="I173" s="63">
        <f t="shared" si="100"/>
        <v>0</v>
      </c>
      <c r="J173" s="63">
        <f t="shared" si="100"/>
        <v>0</v>
      </c>
      <c r="K173" s="63">
        <f t="shared" si="100"/>
        <v>0</v>
      </c>
      <c r="L173" s="63">
        <f t="shared" si="100"/>
        <v>0</v>
      </c>
      <c r="M173" s="63">
        <f t="shared" si="100"/>
        <v>0</v>
      </c>
      <c r="N173" s="63">
        <f t="shared" si="100"/>
        <v>0</v>
      </c>
    </row>
    <row r="174" spans="1:14" s="96" customFormat="1" ht="14.25" customHeight="1">
      <c r="A174" s="105"/>
      <c r="B174" s="93">
        <v>323</v>
      </c>
      <c r="C174" s="94" t="s">
        <v>372</v>
      </c>
      <c r="D174" s="59">
        <v>360000</v>
      </c>
      <c r="E174" s="59">
        <f>F174-D174</f>
        <v>-320000</v>
      </c>
      <c r="F174" s="59">
        <f t="shared" si="93"/>
        <v>40000</v>
      </c>
      <c r="G174" s="59">
        <v>40000</v>
      </c>
      <c r="H174" s="59">
        <v>0</v>
      </c>
      <c r="I174" s="59">
        <v>0</v>
      </c>
      <c r="J174" s="59">
        <v>0</v>
      </c>
      <c r="K174" s="59">
        <v>0</v>
      </c>
      <c r="L174" s="59">
        <v>0</v>
      </c>
      <c r="M174" s="59">
        <v>0</v>
      </c>
      <c r="N174" s="59">
        <v>0</v>
      </c>
    </row>
    <row r="175" spans="1:14" s="11" customFormat="1" ht="24" customHeight="1">
      <c r="A175" s="102" t="s">
        <v>69</v>
      </c>
      <c r="B175" s="171" t="s">
        <v>628</v>
      </c>
      <c r="C175" s="172"/>
      <c r="D175" s="14">
        <f>D176</f>
        <v>10000</v>
      </c>
      <c r="E175" s="14">
        <f>E176</f>
        <v>-10000</v>
      </c>
      <c r="F175" s="115">
        <f>SUM(G175:N175)</f>
        <v>0</v>
      </c>
      <c r="G175" s="14">
        <f>G176</f>
        <v>0</v>
      </c>
      <c r="H175" s="14">
        <f aca="true" t="shared" si="101" ref="H175:N175">H176</f>
        <v>0</v>
      </c>
      <c r="I175" s="14">
        <f t="shared" si="101"/>
        <v>0</v>
      </c>
      <c r="J175" s="14">
        <f t="shared" si="101"/>
        <v>0</v>
      </c>
      <c r="K175" s="14">
        <f t="shared" si="101"/>
        <v>0</v>
      </c>
      <c r="L175" s="14">
        <f t="shared" si="101"/>
        <v>0</v>
      </c>
      <c r="M175" s="14">
        <f t="shared" si="101"/>
        <v>0</v>
      </c>
      <c r="N175" s="14">
        <f t="shared" si="101"/>
        <v>0</v>
      </c>
    </row>
    <row r="176" spans="1:14" s="11" customFormat="1" ht="18" customHeight="1">
      <c r="A176" s="104" t="s">
        <v>1</v>
      </c>
      <c r="B176" s="61">
        <v>42</v>
      </c>
      <c r="C176" s="62" t="s">
        <v>387</v>
      </c>
      <c r="D176" s="63">
        <f>D177</f>
        <v>10000</v>
      </c>
      <c r="E176" s="63">
        <f>E177</f>
        <v>-10000</v>
      </c>
      <c r="F176" s="63">
        <f>SUM(G176:N176)</f>
        <v>0</v>
      </c>
      <c r="G176" s="63">
        <f aca="true" t="shared" si="102" ref="G176:N176">G177</f>
        <v>0</v>
      </c>
      <c r="H176" s="63">
        <f t="shared" si="102"/>
        <v>0</v>
      </c>
      <c r="I176" s="63">
        <f t="shared" si="102"/>
        <v>0</v>
      </c>
      <c r="J176" s="63">
        <f t="shared" si="102"/>
        <v>0</v>
      </c>
      <c r="K176" s="63">
        <f t="shared" si="102"/>
        <v>0</v>
      </c>
      <c r="L176" s="63">
        <f t="shared" si="102"/>
        <v>0</v>
      </c>
      <c r="M176" s="63">
        <f t="shared" si="102"/>
        <v>0</v>
      </c>
      <c r="N176" s="63">
        <f t="shared" si="102"/>
        <v>0</v>
      </c>
    </row>
    <row r="177" spans="1:14" s="96" customFormat="1" ht="14.25" customHeight="1">
      <c r="A177" s="105" t="s">
        <v>1</v>
      </c>
      <c r="B177" s="93" t="s">
        <v>100</v>
      </c>
      <c r="C177" s="94" t="s">
        <v>385</v>
      </c>
      <c r="D177" s="59">
        <v>10000</v>
      </c>
      <c r="E177" s="59">
        <f>F177-D177</f>
        <v>-10000</v>
      </c>
      <c r="F177" s="59">
        <f>SUM(G177:N177)</f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59">
        <v>0</v>
      </c>
      <c r="M177" s="59">
        <v>0</v>
      </c>
      <c r="N177" s="59">
        <v>0</v>
      </c>
    </row>
    <row r="178" spans="1:14" s="11" customFormat="1" ht="27.75" customHeight="1">
      <c r="A178" s="111"/>
      <c r="B178" s="173" t="s">
        <v>579</v>
      </c>
      <c r="C178" s="174"/>
      <c r="D178" s="15">
        <f aca="true" t="shared" si="103" ref="D178:N179">D179</f>
        <v>50000</v>
      </c>
      <c r="E178" s="15">
        <f t="shared" si="103"/>
        <v>-50000</v>
      </c>
      <c r="F178" s="15">
        <f t="shared" si="93"/>
        <v>0</v>
      </c>
      <c r="G178" s="15">
        <f t="shared" si="103"/>
        <v>0</v>
      </c>
      <c r="H178" s="15">
        <f t="shared" si="103"/>
        <v>0</v>
      </c>
      <c r="I178" s="15">
        <f t="shared" si="103"/>
        <v>0</v>
      </c>
      <c r="J178" s="15">
        <f t="shared" si="103"/>
        <v>0</v>
      </c>
      <c r="K178" s="15">
        <f t="shared" si="103"/>
        <v>0</v>
      </c>
      <c r="L178" s="15">
        <f t="shared" si="103"/>
        <v>0</v>
      </c>
      <c r="M178" s="15">
        <f t="shared" si="103"/>
        <v>0</v>
      </c>
      <c r="N178" s="15">
        <f t="shared" si="103"/>
        <v>0</v>
      </c>
    </row>
    <row r="179" spans="1:14" s="11" customFormat="1" ht="25.5" customHeight="1">
      <c r="A179" s="102" t="s">
        <v>70</v>
      </c>
      <c r="B179" s="175" t="s">
        <v>466</v>
      </c>
      <c r="C179" s="172"/>
      <c r="D179" s="14">
        <f>D180</f>
        <v>50000</v>
      </c>
      <c r="E179" s="14">
        <f>E180</f>
        <v>-50000</v>
      </c>
      <c r="F179" s="115">
        <f t="shared" si="93"/>
        <v>0</v>
      </c>
      <c r="G179" s="14">
        <f t="shared" si="103"/>
        <v>0</v>
      </c>
      <c r="H179" s="14">
        <f t="shared" si="103"/>
        <v>0</v>
      </c>
      <c r="I179" s="14">
        <f t="shared" si="103"/>
        <v>0</v>
      </c>
      <c r="J179" s="14">
        <f t="shared" si="103"/>
        <v>0</v>
      </c>
      <c r="K179" s="14">
        <f t="shared" si="103"/>
        <v>0</v>
      </c>
      <c r="L179" s="14">
        <f t="shared" si="103"/>
        <v>0</v>
      </c>
      <c r="M179" s="14">
        <f t="shared" si="103"/>
        <v>0</v>
      </c>
      <c r="N179" s="14">
        <f t="shared" si="103"/>
        <v>0</v>
      </c>
    </row>
    <row r="180" spans="1:14" s="11" customFormat="1" ht="18" customHeight="1">
      <c r="A180" s="104" t="s">
        <v>1</v>
      </c>
      <c r="B180" s="61">
        <v>38</v>
      </c>
      <c r="C180" s="62" t="s">
        <v>377</v>
      </c>
      <c r="D180" s="63">
        <f>D181</f>
        <v>50000</v>
      </c>
      <c r="E180" s="63">
        <f>E181</f>
        <v>-50000</v>
      </c>
      <c r="F180" s="63">
        <f t="shared" si="93"/>
        <v>0</v>
      </c>
      <c r="G180" s="63">
        <f aca="true" t="shared" si="104" ref="G180:N180">G181</f>
        <v>0</v>
      </c>
      <c r="H180" s="63">
        <f t="shared" si="104"/>
        <v>0</v>
      </c>
      <c r="I180" s="63">
        <f t="shared" si="104"/>
        <v>0</v>
      </c>
      <c r="J180" s="63">
        <f t="shared" si="104"/>
        <v>0</v>
      </c>
      <c r="K180" s="63">
        <f t="shared" si="104"/>
        <v>0</v>
      </c>
      <c r="L180" s="63">
        <f t="shared" si="104"/>
        <v>0</v>
      </c>
      <c r="M180" s="63">
        <f t="shared" si="104"/>
        <v>0</v>
      </c>
      <c r="N180" s="63">
        <f t="shared" si="104"/>
        <v>0</v>
      </c>
    </row>
    <row r="181" spans="1:14" s="96" customFormat="1" ht="14.25" customHeight="1">
      <c r="A181" s="105"/>
      <c r="B181" s="93">
        <v>386</v>
      </c>
      <c r="C181" s="94" t="s">
        <v>386</v>
      </c>
      <c r="D181" s="59">
        <v>50000</v>
      </c>
      <c r="E181" s="59">
        <f>F181-D181</f>
        <v>-50000</v>
      </c>
      <c r="F181" s="59">
        <f t="shared" si="93"/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59">
        <v>0</v>
      </c>
      <c r="M181" s="59">
        <v>0</v>
      </c>
      <c r="N181" s="59">
        <v>0</v>
      </c>
    </row>
    <row r="182" spans="1:14" s="11" customFormat="1" ht="27.75" customHeight="1">
      <c r="A182" s="111"/>
      <c r="B182" s="173" t="s">
        <v>580</v>
      </c>
      <c r="C182" s="174"/>
      <c r="D182" s="15">
        <f>D183+D187</f>
        <v>4831000</v>
      </c>
      <c r="E182" s="15">
        <f>E183+E187</f>
        <v>-446000</v>
      </c>
      <c r="F182" s="15">
        <f aca="true" t="shared" si="105" ref="F182:F197">SUM(G182:N182)</f>
        <v>4385000</v>
      </c>
      <c r="G182" s="15">
        <f aca="true" t="shared" si="106" ref="G182:N182">G183+G187</f>
        <v>0</v>
      </c>
      <c r="H182" s="15">
        <f t="shared" si="106"/>
        <v>0</v>
      </c>
      <c r="I182" s="15">
        <f t="shared" si="106"/>
        <v>1050000</v>
      </c>
      <c r="J182" s="15">
        <f t="shared" si="106"/>
        <v>0</v>
      </c>
      <c r="K182" s="15">
        <f t="shared" si="106"/>
        <v>0</v>
      </c>
      <c r="L182" s="15">
        <f t="shared" si="106"/>
        <v>0</v>
      </c>
      <c r="M182" s="15">
        <f t="shared" si="106"/>
        <v>3000000</v>
      </c>
      <c r="N182" s="15">
        <f t="shared" si="106"/>
        <v>335000</v>
      </c>
    </row>
    <row r="183" spans="1:14" s="11" customFormat="1" ht="24" customHeight="1">
      <c r="A183" s="102" t="s">
        <v>71</v>
      </c>
      <c r="B183" s="171" t="s">
        <v>728</v>
      </c>
      <c r="C183" s="172"/>
      <c r="D183" s="14">
        <f>D184</f>
        <v>981000</v>
      </c>
      <c r="E183" s="14">
        <f>E184</f>
        <v>4000</v>
      </c>
      <c r="F183" s="115">
        <f t="shared" si="105"/>
        <v>985000</v>
      </c>
      <c r="G183" s="14">
        <f aca="true" t="shared" si="107" ref="G183:N183">G184</f>
        <v>0</v>
      </c>
      <c r="H183" s="14">
        <f t="shared" si="107"/>
        <v>0</v>
      </c>
      <c r="I183" s="14">
        <f t="shared" si="107"/>
        <v>800000</v>
      </c>
      <c r="J183" s="14">
        <f t="shared" si="107"/>
        <v>0</v>
      </c>
      <c r="K183" s="14">
        <f t="shared" si="107"/>
        <v>0</v>
      </c>
      <c r="L183" s="14">
        <f t="shared" si="107"/>
        <v>0</v>
      </c>
      <c r="M183" s="14">
        <f t="shared" si="107"/>
        <v>0</v>
      </c>
      <c r="N183" s="14">
        <f t="shared" si="107"/>
        <v>185000</v>
      </c>
    </row>
    <row r="184" spans="1:14" s="11" customFormat="1" ht="18" customHeight="1">
      <c r="A184" s="104" t="s">
        <v>2</v>
      </c>
      <c r="B184" s="61">
        <v>32</v>
      </c>
      <c r="C184" s="62" t="s">
        <v>10</v>
      </c>
      <c r="D184" s="63">
        <f>D185+D186</f>
        <v>981000</v>
      </c>
      <c r="E184" s="63">
        <f>E185+E186</f>
        <v>4000</v>
      </c>
      <c r="F184" s="63">
        <f t="shared" si="105"/>
        <v>985000</v>
      </c>
      <c r="G184" s="63">
        <f aca="true" t="shared" si="108" ref="G184:N184">G185+G186</f>
        <v>0</v>
      </c>
      <c r="H184" s="63">
        <f t="shared" si="108"/>
        <v>0</v>
      </c>
      <c r="I184" s="63">
        <f t="shared" si="108"/>
        <v>800000</v>
      </c>
      <c r="J184" s="63">
        <f t="shared" si="108"/>
        <v>0</v>
      </c>
      <c r="K184" s="63">
        <f t="shared" si="108"/>
        <v>0</v>
      </c>
      <c r="L184" s="63">
        <f t="shared" si="108"/>
        <v>0</v>
      </c>
      <c r="M184" s="63">
        <f>M185+M186</f>
        <v>0</v>
      </c>
      <c r="N184" s="63">
        <f t="shared" si="108"/>
        <v>185000</v>
      </c>
    </row>
    <row r="185" spans="1:14" s="96" customFormat="1" ht="14.25" customHeight="1">
      <c r="A185" s="105"/>
      <c r="B185" s="93">
        <v>322</v>
      </c>
      <c r="C185" s="94" t="s">
        <v>366</v>
      </c>
      <c r="D185" s="59">
        <v>490000</v>
      </c>
      <c r="E185" s="59">
        <f>F185-D185</f>
        <v>10000</v>
      </c>
      <c r="F185" s="59">
        <f t="shared" si="105"/>
        <v>500000</v>
      </c>
      <c r="G185" s="59">
        <v>0</v>
      </c>
      <c r="H185" s="59">
        <v>0</v>
      </c>
      <c r="I185" s="59">
        <v>500000</v>
      </c>
      <c r="J185" s="59">
        <v>0</v>
      </c>
      <c r="K185" s="59">
        <v>0</v>
      </c>
      <c r="L185" s="59">
        <v>0</v>
      </c>
      <c r="M185" s="59">
        <v>0</v>
      </c>
      <c r="N185" s="59">
        <v>0</v>
      </c>
    </row>
    <row r="186" spans="1:14" s="96" customFormat="1" ht="14.25" customHeight="1">
      <c r="A186" s="105"/>
      <c r="B186" s="93">
        <v>323</v>
      </c>
      <c r="C186" s="94" t="s">
        <v>372</v>
      </c>
      <c r="D186" s="59">
        <v>491000</v>
      </c>
      <c r="E186" s="59">
        <f>F186-D186</f>
        <v>-6000</v>
      </c>
      <c r="F186" s="59">
        <f t="shared" si="105"/>
        <v>485000</v>
      </c>
      <c r="G186" s="59">
        <v>0</v>
      </c>
      <c r="H186" s="59">
        <v>0</v>
      </c>
      <c r="I186" s="59">
        <v>300000</v>
      </c>
      <c r="J186" s="59">
        <v>0</v>
      </c>
      <c r="K186" s="59">
        <v>0</v>
      </c>
      <c r="L186" s="59">
        <v>0</v>
      </c>
      <c r="M186" s="59">
        <v>0</v>
      </c>
      <c r="N186" s="59">
        <v>185000</v>
      </c>
    </row>
    <row r="187" spans="1:14" s="11" customFormat="1" ht="24" customHeight="1">
      <c r="A187" s="102" t="s">
        <v>71</v>
      </c>
      <c r="B187" s="171" t="s">
        <v>691</v>
      </c>
      <c r="C187" s="172"/>
      <c r="D187" s="14">
        <f>D188</f>
        <v>3850000</v>
      </c>
      <c r="E187" s="14">
        <f>E188</f>
        <v>-450000</v>
      </c>
      <c r="F187" s="115">
        <f t="shared" si="105"/>
        <v>3400000</v>
      </c>
      <c r="G187" s="14">
        <f aca="true" t="shared" si="109" ref="G187:N187">G188</f>
        <v>0</v>
      </c>
      <c r="H187" s="14">
        <f t="shared" si="109"/>
        <v>0</v>
      </c>
      <c r="I187" s="14">
        <f t="shared" si="109"/>
        <v>250000</v>
      </c>
      <c r="J187" s="14">
        <f t="shared" si="109"/>
        <v>0</v>
      </c>
      <c r="K187" s="14">
        <f t="shared" si="109"/>
        <v>0</v>
      </c>
      <c r="L187" s="14">
        <f t="shared" si="109"/>
        <v>0</v>
      </c>
      <c r="M187" s="14">
        <f t="shared" si="109"/>
        <v>3000000</v>
      </c>
      <c r="N187" s="14">
        <f t="shared" si="109"/>
        <v>150000</v>
      </c>
    </row>
    <row r="188" spans="1:14" s="11" customFormat="1" ht="18" customHeight="1">
      <c r="A188" s="104" t="s">
        <v>1</v>
      </c>
      <c r="B188" s="61">
        <v>42</v>
      </c>
      <c r="C188" s="62" t="s">
        <v>384</v>
      </c>
      <c r="D188" s="63">
        <f>D189</f>
        <v>3850000</v>
      </c>
      <c r="E188" s="63">
        <f>E189</f>
        <v>-450000</v>
      </c>
      <c r="F188" s="63">
        <f t="shared" si="105"/>
        <v>3400000</v>
      </c>
      <c r="G188" s="63">
        <f aca="true" t="shared" si="110" ref="G188:N188">G189</f>
        <v>0</v>
      </c>
      <c r="H188" s="63">
        <f t="shared" si="110"/>
        <v>0</v>
      </c>
      <c r="I188" s="63">
        <f t="shared" si="110"/>
        <v>250000</v>
      </c>
      <c r="J188" s="63">
        <f t="shared" si="110"/>
        <v>0</v>
      </c>
      <c r="K188" s="63">
        <f t="shared" si="110"/>
        <v>0</v>
      </c>
      <c r="L188" s="63">
        <f t="shared" si="110"/>
        <v>0</v>
      </c>
      <c r="M188" s="63">
        <f t="shared" si="110"/>
        <v>3000000</v>
      </c>
      <c r="N188" s="63">
        <f t="shared" si="110"/>
        <v>150000</v>
      </c>
    </row>
    <row r="189" spans="1:14" s="96" customFormat="1" ht="14.25" customHeight="1">
      <c r="A189" s="105" t="s">
        <v>1</v>
      </c>
      <c r="B189" s="93" t="s">
        <v>100</v>
      </c>
      <c r="C189" s="94" t="s">
        <v>385</v>
      </c>
      <c r="D189" s="59">
        <v>3850000</v>
      </c>
      <c r="E189" s="59">
        <f>F189-D189</f>
        <v>-450000</v>
      </c>
      <c r="F189" s="59">
        <f t="shared" si="105"/>
        <v>3400000</v>
      </c>
      <c r="G189" s="59">
        <v>0</v>
      </c>
      <c r="H189" s="59">
        <v>0</v>
      </c>
      <c r="I189" s="59">
        <v>250000</v>
      </c>
      <c r="J189" s="59">
        <v>0</v>
      </c>
      <c r="K189" s="59">
        <v>0</v>
      </c>
      <c r="L189" s="59">
        <v>0</v>
      </c>
      <c r="M189" s="139">
        <v>3000000</v>
      </c>
      <c r="N189" s="59">
        <v>150000</v>
      </c>
    </row>
    <row r="190" spans="1:14" s="11" customFormat="1" ht="27.75" customHeight="1">
      <c r="A190" s="111"/>
      <c r="B190" s="173" t="s">
        <v>729</v>
      </c>
      <c r="C190" s="174"/>
      <c r="D190" s="15">
        <f>D191+D195+D198+D207+D204</f>
        <v>5932500</v>
      </c>
      <c r="E190" s="15">
        <f>E191+E195+E198+E207+E204</f>
        <v>-2332500</v>
      </c>
      <c r="F190" s="15">
        <f t="shared" si="105"/>
        <v>3600000</v>
      </c>
      <c r="G190" s="15">
        <f>G191+G195+G198+G204+G207</f>
        <v>151000</v>
      </c>
      <c r="H190" s="15">
        <f aca="true" t="shared" si="111" ref="H190:N190">H191+H195+H198+H204+H207</f>
        <v>0</v>
      </c>
      <c r="I190" s="15">
        <f t="shared" si="111"/>
        <v>1429000</v>
      </c>
      <c r="J190" s="15">
        <f t="shared" si="111"/>
        <v>40000</v>
      </c>
      <c r="K190" s="15">
        <f t="shared" si="111"/>
        <v>0</v>
      </c>
      <c r="L190" s="15">
        <f t="shared" si="111"/>
        <v>75000</v>
      </c>
      <c r="M190" s="15">
        <f t="shared" si="111"/>
        <v>0</v>
      </c>
      <c r="N190" s="15">
        <f t="shared" si="111"/>
        <v>1905000</v>
      </c>
    </row>
    <row r="191" spans="1:14" s="11" customFormat="1" ht="24" customHeight="1">
      <c r="A191" s="102" t="s">
        <v>72</v>
      </c>
      <c r="B191" s="178" t="s">
        <v>581</v>
      </c>
      <c r="C191" s="179"/>
      <c r="D191" s="14">
        <f>D192</f>
        <v>4440000</v>
      </c>
      <c r="E191" s="14">
        <f>E192</f>
        <v>-1740000</v>
      </c>
      <c r="F191" s="115">
        <f t="shared" si="105"/>
        <v>2700000</v>
      </c>
      <c r="G191" s="14">
        <f aca="true" t="shared" si="112" ref="G191:N191">G192</f>
        <v>151000</v>
      </c>
      <c r="H191" s="14">
        <f t="shared" si="112"/>
        <v>0</v>
      </c>
      <c r="I191" s="14">
        <f t="shared" si="112"/>
        <v>1129000</v>
      </c>
      <c r="J191" s="14">
        <f t="shared" si="112"/>
        <v>0</v>
      </c>
      <c r="K191" s="14">
        <f t="shared" si="112"/>
        <v>0</v>
      </c>
      <c r="L191" s="14">
        <f t="shared" si="112"/>
        <v>0</v>
      </c>
      <c r="M191" s="14">
        <f t="shared" si="112"/>
        <v>0</v>
      </c>
      <c r="N191" s="14">
        <f t="shared" si="112"/>
        <v>1420000</v>
      </c>
    </row>
    <row r="192" spans="1:14" s="11" customFormat="1" ht="18" customHeight="1">
      <c r="A192" s="104"/>
      <c r="B192" s="61">
        <v>32</v>
      </c>
      <c r="C192" s="62" t="s">
        <v>10</v>
      </c>
      <c r="D192" s="63">
        <f>SUM(D193+D194)</f>
        <v>4440000</v>
      </c>
      <c r="E192" s="63">
        <f>SUM(E193+E194)</f>
        <v>-1740000</v>
      </c>
      <c r="F192" s="63">
        <f t="shared" si="105"/>
        <v>2700000</v>
      </c>
      <c r="G192" s="63">
        <f>SUM(G193+G194)</f>
        <v>151000</v>
      </c>
      <c r="H192" s="63">
        <f aca="true" t="shared" si="113" ref="H192:N192">H193+H194</f>
        <v>0</v>
      </c>
      <c r="I192" s="63">
        <f t="shared" si="113"/>
        <v>1129000</v>
      </c>
      <c r="J192" s="63">
        <f t="shared" si="113"/>
        <v>0</v>
      </c>
      <c r="K192" s="63">
        <f t="shared" si="113"/>
        <v>0</v>
      </c>
      <c r="L192" s="63">
        <f t="shared" si="113"/>
        <v>0</v>
      </c>
      <c r="M192" s="63">
        <f>M193+M194</f>
        <v>0</v>
      </c>
      <c r="N192" s="63">
        <f t="shared" si="113"/>
        <v>1420000</v>
      </c>
    </row>
    <row r="193" spans="1:14" s="96" customFormat="1" ht="15" customHeight="1">
      <c r="A193" s="105"/>
      <c r="B193" s="93">
        <v>322</v>
      </c>
      <c r="C193" s="94" t="s">
        <v>366</v>
      </c>
      <c r="D193" s="59">
        <v>240000</v>
      </c>
      <c r="E193" s="59">
        <f>F193-D193</f>
        <v>-120000</v>
      </c>
      <c r="F193" s="59">
        <f t="shared" si="105"/>
        <v>120000</v>
      </c>
      <c r="G193" s="59">
        <v>0</v>
      </c>
      <c r="H193" s="59">
        <v>0</v>
      </c>
      <c r="I193" s="59">
        <v>120000</v>
      </c>
      <c r="J193" s="59">
        <v>0</v>
      </c>
      <c r="K193" s="59">
        <v>0</v>
      </c>
      <c r="L193" s="59">
        <v>0</v>
      </c>
      <c r="M193" s="59">
        <v>0</v>
      </c>
      <c r="N193" s="59">
        <v>0</v>
      </c>
    </row>
    <row r="194" spans="1:14" s="96" customFormat="1" ht="15" customHeight="1">
      <c r="A194" s="105"/>
      <c r="B194" s="93">
        <v>323</v>
      </c>
      <c r="C194" s="94" t="s">
        <v>372</v>
      </c>
      <c r="D194" s="59">
        <v>4200000</v>
      </c>
      <c r="E194" s="59">
        <f>F194-D194</f>
        <v>-1620000</v>
      </c>
      <c r="F194" s="59">
        <f t="shared" si="105"/>
        <v>2580000</v>
      </c>
      <c r="G194" s="59">
        <v>151000</v>
      </c>
      <c r="H194" s="59">
        <v>0</v>
      </c>
      <c r="I194" s="59">
        <v>1009000</v>
      </c>
      <c r="J194" s="59">
        <v>0</v>
      </c>
      <c r="K194" s="59">
        <v>0</v>
      </c>
      <c r="L194" s="59">
        <v>0</v>
      </c>
      <c r="M194" s="59">
        <v>0</v>
      </c>
      <c r="N194" s="59">
        <v>1420000</v>
      </c>
    </row>
    <row r="195" spans="1:14" s="11" customFormat="1" ht="30.75" customHeight="1">
      <c r="A195" s="102" t="s">
        <v>72</v>
      </c>
      <c r="B195" s="175" t="s">
        <v>730</v>
      </c>
      <c r="C195" s="172"/>
      <c r="D195" s="14">
        <f>D196</f>
        <v>0</v>
      </c>
      <c r="E195" s="14">
        <f>E196</f>
        <v>0</v>
      </c>
      <c r="F195" s="115">
        <f t="shared" si="105"/>
        <v>0</v>
      </c>
      <c r="G195" s="14">
        <f aca="true" t="shared" si="114" ref="G195:N195">G196</f>
        <v>0</v>
      </c>
      <c r="H195" s="14">
        <f t="shared" si="114"/>
        <v>0</v>
      </c>
      <c r="I195" s="14">
        <f t="shared" si="114"/>
        <v>0</v>
      </c>
      <c r="J195" s="14">
        <f t="shared" si="114"/>
        <v>0</v>
      </c>
      <c r="K195" s="14">
        <f t="shared" si="114"/>
        <v>0</v>
      </c>
      <c r="L195" s="14">
        <f t="shared" si="114"/>
        <v>0</v>
      </c>
      <c r="M195" s="14">
        <f t="shared" si="114"/>
        <v>0</v>
      </c>
      <c r="N195" s="14">
        <f t="shared" si="114"/>
        <v>0</v>
      </c>
    </row>
    <row r="196" spans="1:14" s="11" customFormat="1" ht="18" customHeight="1">
      <c r="A196" s="104"/>
      <c r="B196" s="61">
        <v>38</v>
      </c>
      <c r="C196" s="62" t="s">
        <v>377</v>
      </c>
      <c r="D196" s="63">
        <f>D197</f>
        <v>0</v>
      </c>
      <c r="E196" s="63">
        <f>E197</f>
        <v>0</v>
      </c>
      <c r="F196" s="63">
        <f t="shared" si="105"/>
        <v>0</v>
      </c>
      <c r="G196" s="63">
        <f>G197</f>
        <v>0</v>
      </c>
      <c r="H196" s="63">
        <f aca="true" t="shared" si="115" ref="H196:N196">H197</f>
        <v>0</v>
      </c>
      <c r="I196" s="63">
        <f t="shared" si="115"/>
        <v>0</v>
      </c>
      <c r="J196" s="63">
        <f t="shared" si="115"/>
        <v>0</v>
      </c>
      <c r="K196" s="63">
        <f t="shared" si="115"/>
        <v>0</v>
      </c>
      <c r="L196" s="63">
        <f t="shared" si="115"/>
        <v>0</v>
      </c>
      <c r="M196" s="63">
        <f t="shared" si="115"/>
        <v>0</v>
      </c>
      <c r="N196" s="63">
        <f t="shared" si="115"/>
        <v>0</v>
      </c>
    </row>
    <row r="197" spans="1:14" s="96" customFormat="1" ht="15" customHeight="1">
      <c r="A197" s="105" t="s">
        <v>1</v>
      </c>
      <c r="B197" s="93">
        <v>386</v>
      </c>
      <c r="C197" s="94" t="s">
        <v>386</v>
      </c>
      <c r="D197" s="59">
        <v>0</v>
      </c>
      <c r="E197" s="59">
        <f>F197-D197</f>
        <v>0</v>
      </c>
      <c r="F197" s="59">
        <f t="shared" si="105"/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59">
        <v>0</v>
      </c>
      <c r="M197" s="59">
        <v>0</v>
      </c>
      <c r="N197" s="59">
        <v>0</v>
      </c>
    </row>
    <row r="198" spans="1:14" s="11" customFormat="1" ht="24" customHeight="1">
      <c r="A198" s="102" t="s">
        <v>72</v>
      </c>
      <c r="B198" s="171" t="s">
        <v>731</v>
      </c>
      <c r="C198" s="172"/>
      <c r="D198" s="14">
        <f>D199</f>
        <v>1200000</v>
      </c>
      <c r="E198" s="14">
        <f>E199</f>
        <v>-300000</v>
      </c>
      <c r="F198" s="115">
        <f aca="true" t="shared" si="116" ref="F198:F206">SUM(G198:N198)</f>
        <v>900000</v>
      </c>
      <c r="G198" s="14">
        <f aca="true" t="shared" si="117" ref="G198:N198">G199</f>
        <v>0</v>
      </c>
      <c r="H198" s="14">
        <f t="shared" si="117"/>
        <v>0</v>
      </c>
      <c r="I198" s="14">
        <f t="shared" si="117"/>
        <v>300000</v>
      </c>
      <c r="J198" s="14">
        <f t="shared" si="117"/>
        <v>40000</v>
      </c>
      <c r="K198" s="14">
        <f t="shared" si="117"/>
        <v>0</v>
      </c>
      <c r="L198" s="14">
        <f t="shared" si="117"/>
        <v>75000</v>
      </c>
      <c r="M198" s="14">
        <f t="shared" si="117"/>
        <v>0</v>
      </c>
      <c r="N198" s="14">
        <f t="shared" si="117"/>
        <v>485000</v>
      </c>
    </row>
    <row r="199" spans="1:14" s="11" customFormat="1" ht="18" customHeight="1">
      <c r="A199" s="104" t="s">
        <v>1</v>
      </c>
      <c r="B199" s="61">
        <v>42</v>
      </c>
      <c r="C199" s="62" t="s">
        <v>384</v>
      </c>
      <c r="D199" s="63">
        <f>D200</f>
        <v>1200000</v>
      </c>
      <c r="E199" s="63">
        <f>E200</f>
        <v>-300000</v>
      </c>
      <c r="F199" s="63">
        <f t="shared" si="116"/>
        <v>900000</v>
      </c>
      <c r="G199" s="63">
        <f aca="true" t="shared" si="118" ref="G199:N199">G200</f>
        <v>0</v>
      </c>
      <c r="H199" s="63">
        <f t="shared" si="118"/>
        <v>0</v>
      </c>
      <c r="I199" s="63">
        <f t="shared" si="118"/>
        <v>300000</v>
      </c>
      <c r="J199" s="63">
        <f t="shared" si="118"/>
        <v>40000</v>
      </c>
      <c r="K199" s="63">
        <f t="shared" si="118"/>
        <v>0</v>
      </c>
      <c r="L199" s="63">
        <f t="shared" si="118"/>
        <v>75000</v>
      </c>
      <c r="M199" s="63">
        <f t="shared" si="118"/>
        <v>0</v>
      </c>
      <c r="N199" s="63">
        <f t="shared" si="118"/>
        <v>485000</v>
      </c>
    </row>
    <row r="200" spans="1:14" s="96" customFormat="1" ht="15" customHeight="1">
      <c r="A200" s="105" t="s">
        <v>1</v>
      </c>
      <c r="B200" s="93" t="s">
        <v>100</v>
      </c>
      <c r="C200" s="94" t="s">
        <v>385</v>
      </c>
      <c r="D200" s="59">
        <v>1200000</v>
      </c>
      <c r="E200" s="59">
        <f>F200-D200</f>
        <v>-300000</v>
      </c>
      <c r="F200" s="59">
        <f t="shared" si="116"/>
        <v>900000</v>
      </c>
      <c r="G200" s="59">
        <v>0</v>
      </c>
      <c r="H200" s="59">
        <v>0</v>
      </c>
      <c r="I200" s="59">
        <v>300000</v>
      </c>
      <c r="J200" s="59">
        <v>40000</v>
      </c>
      <c r="K200" s="59">
        <v>0</v>
      </c>
      <c r="L200" s="59">
        <v>75000</v>
      </c>
      <c r="M200" s="59">
        <v>0</v>
      </c>
      <c r="N200" s="59">
        <v>485000</v>
      </c>
    </row>
    <row r="201" spans="1:14" s="55" customFormat="1" ht="15" customHeight="1">
      <c r="A201" s="168" t="s">
        <v>17</v>
      </c>
      <c r="B201" s="168" t="s">
        <v>235</v>
      </c>
      <c r="C201" s="167" t="s">
        <v>27</v>
      </c>
      <c r="D201" s="164" t="s">
        <v>752</v>
      </c>
      <c r="E201" s="164" t="s">
        <v>562</v>
      </c>
      <c r="F201" s="165" t="s">
        <v>753</v>
      </c>
      <c r="G201" s="163" t="s">
        <v>709</v>
      </c>
      <c r="H201" s="163"/>
      <c r="I201" s="163"/>
      <c r="J201" s="163"/>
      <c r="K201" s="163"/>
      <c r="L201" s="163"/>
      <c r="M201" s="163"/>
      <c r="N201" s="163"/>
    </row>
    <row r="202" spans="1:14" s="55" customFormat="1" ht="35.25" customHeight="1">
      <c r="A202" s="169"/>
      <c r="B202" s="169"/>
      <c r="C202" s="170"/>
      <c r="D202" s="163"/>
      <c r="E202" s="163"/>
      <c r="F202" s="166"/>
      <c r="G202" s="53" t="s">
        <v>166</v>
      </c>
      <c r="H202" s="53" t="s">
        <v>18</v>
      </c>
      <c r="I202" s="53" t="s">
        <v>165</v>
      </c>
      <c r="J202" s="53" t="s">
        <v>167</v>
      </c>
      <c r="K202" s="53" t="s">
        <v>19</v>
      </c>
      <c r="L202" s="53" t="s">
        <v>416</v>
      </c>
      <c r="M202" s="53" t="s">
        <v>804</v>
      </c>
      <c r="N202" s="53" t="s">
        <v>291</v>
      </c>
    </row>
    <row r="203" spans="1:14" s="55" customFormat="1" ht="10.5" customHeight="1">
      <c r="A203" s="54">
        <v>1</v>
      </c>
      <c r="B203" s="54">
        <v>2</v>
      </c>
      <c r="C203" s="54">
        <v>3</v>
      </c>
      <c r="D203" s="54">
        <v>4</v>
      </c>
      <c r="E203" s="54">
        <v>5</v>
      </c>
      <c r="F203" s="54">
        <v>6</v>
      </c>
      <c r="G203" s="54">
        <v>7</v>
      </c>
      <c r="H203" s="54">
        <v>8</v>
      </c>
      <c r="I203" s="54">
        <v>9</v>
      </c>
      <c r="J203" s="54">
        <v>10</v>
      </c>
      <c r="K203" s="54">
        <v>11</v>
      </c>
      <c r="L203" s="54">
        <v>12</v>
      </c>
      <c r="M203" s="54">
        <v>13</v>
      </c>
      <c r="N203" s="54">
        <v>14</v>
      </c>
    </row>
    <row r="204" spans="1:14" s="11" customFormat="1" ht="24" customHeight="1">
      <c r="A204" s="102" t="s">
        <v>72</v>
      </c>
      <c r="B204" s="171" t="s">
        <v>629</v>
      </c>
      <c r="C204" s="172"/>
      <c r="D204" s="14">
        <f>D205</f>
        <v>100000</v>
      </c>
      <c r="E204" s="14">
        <f>E205</f>
        <v>-100000</v>
      </c>
      <c r="F204" s="115">
        <f t="shared" si="116"/>
        <v>0</v>
      </c>
      <c r="G204" s="14">
        <f aca="true" t="shared" si="119" ref="G204:N204">G205</f>
        <v>0</v>
      </c>
      <c r="H204" s="14">
        <f t="shared" si="119"/>
        <v>0</v>
      </c>
      <c r="I204" s="14">
        <f t="shared" si="119"/>
        <v>0</v>
      </c>
      <c r="J204" s="14">
        <f t="shared" si="119"/>
        <v>0</v>
      </c>
      <c r="K204" s="14">
        <f t="shared" si="119"/>
        <v>0</v>
      </c>
      <c r="L204" s="14">
        <f t="shared" si="119"/>
        <v>0</v>
      </c>
      <c r="M204" s="14">
        <f t="shared" si="119"/>
        <v>0</v>
      </c>
      <c r="N204" s="14">
        <f t="shared" si="119"/>
        <v>0</v>
      </c>
    </row>
    <row r="205" spans="1:14" s="11" customFormat="1" ht="18" customHeight="1">
      <c r="A205" s="104" t="s">
        <v>1</v>
      </c>
      <c r="B205" s="61">
        <v>42</v>
      </c>
      <c r="C205" s="62" t="s">
        <v>384</v>
      </c>
      <c r="D205" s="63">
        <f>D206</f>
        <v>100000</v>
      </c>
      <c r="E205" s="63">
        <f>E206</f>
        <v>-100000</v>
      </c>
      <c r="F205" s="63">
        <f t="shared" si="116"/>
        <v>0</v>
      </c>
      <c r="G205" s="63">
        <f aca="true" t="shared" si="120" ref="G205:N205">G206</f>
        <v>0</v>
      </c>
      <c r="H205" s="63">
        <f t="shared" si="120"/>
        <v>0</v>
      </c>
      <c r="I205" s="63">
        <f t="shared" si="120"/>
        <v>0</v>
      </c>
      <c r="J205" s="63">
        <f t="shared" si="120"/>
        <v>0</v>
      </c>
      <c r="K205" s="63">
        <f t="shared" si="120"/>
        <v>0</v>
      </c>
      <c r="L205" s="63">
        <f t="shared" si="120"/>
        <v>0</v>
      </c>
      <c r="M205" s="63">
        <f t="shared" si="120"/>
        <v>0</v>
      </c>
      <c r="N205" s="63">
        <f t="shared" si="120"/>
        <v>0</v>
      </c>
    </row>
    <row r="206" spans="1:14" s="96" customFormat="1" ht="15" customHeight="1">
      <c r="A206" s="105" t="s">
        <v>1</v>
      </c>
      <c r="B206" s="93" t="s">
        <v>100</v>
      </c>
      <c r="C206" s="94" t="s">
        <v>385</v>
      </c>
      <c r="D206" s="59">
        <v>100000</v>
      </c>
      <c r="E206" s="59">
        <f>F206-D206</f>
        <v>-100000</v>
      </c>
      <c r="F206" s="59">
        <f t="shared" si="116"/>
        <v>0</v>
      </c>
      <c r="G206" s="59">
        <v>0</v>
      </c>
      <c r="H206" s="59">
        <v>0</v>
      </c>
      <c r="I206" s="59">
        <v>0</v>
      </c>
      <c r="J206" s="59">
        <v>0</v>
      </c>
      <c r="K206" s="59">
        <v>0</v>
      </c>
      <c r="L206" s="59">
        <v>0</v>
      </c>
      <c r="M206" s="59">
        <v>0</v>
      </c>
      <c r="N206" s="59">
        <v>0</v>
      </c>
    </row>
    <row r="207" spans="1:14" s="11" customFormat="1" ht="24" customHeight="1">
      <c r="A207" s="102" t="s">
        <v>72</v>
      </c>
      <c r="B207" s="171" t="s">
        <v>630</v>
      </c>
      <c r="C207" s="172"/>
      <c r="D207" s="14">
        <f>D208</f>
        <v>192500</v>
      </c>
      <c r="E207" s="14">
        <f>E208</f>
        <v>-192500</v>
      </c>
      <c r="F207" s="115">
        <f>SUM(G207:N207)</f>
        <v>0</v>
      </c>
      <c r="G207" s="14">
        <f aca="true" t="shared" si="121" ref="G207:N207">G208</f>
        <v>0</v>
      </c>
      <c r="H207" s="14">
        <f t="shared" si="121"/>
        <v>0</v>
      </c>
      <c r="I207" s="14">
        <f t="shared" si="121"/>
        <v>0</v>
      </c>
      <c r="J207" s="14">
        <f t="shared" si="121"/>
        <v>0</v>
      </c>
      <c r="K207" s="14">
        <f t="shared" si="121"/>
        <v>0</v>
      </c>
      <c r="L207" s="14">
        <f t="shared" si="121"/>
        <v>0</v>
      </c>
      <c r="M207" s="14">
        <f t="shared" si="121"/>
        <v>0</v>
      </c>
      <c r="N207" s="14">
        <f t="shared" si="121"/>
        <v>0</v>
      </c>
    </row>
    <row r="208" spans="1:14" s="11" customFormat="1" ht="18" customHeight="1">
      <c r="A208" s="104" t="s">
        <v>1</v>
      </c>
      <c r="B208" s="61">
        <v>42</v>
      </c>
      <c r="C208" s="62" t="s">
        <v>384</v>
      </c>
      <c r="D208" s="63">
        <f>D209</f>
        <v>192500</v>
      </c>
      <c r="E208" s="63">
        <f>E209</f>
        <v>-192500</v>
      </c>
      <c r="F208" s="63">
        <f>SUM(G208:N208)</f>
        <v>0</v>
      </c>
      <c r="G208" s="63">
        <f aca="true" t="shared" si="122" ref="G208:N208">G209</f>
        <v>0</v>
      </c>
      <c r="H208" s="63">
        <f t="shared" si="122"/>
        <v>0</v>
      </c>
      <c r="I208" s="63">
        <f t="shared" si="122"/>
        <v>0</v>
      </c>
      <c r="J208" s="63">
        <f t="shared" si="122"/>
        <v>0</v>
      </c>
      <c r="K208" s="63">
        <f t="shared" si="122"/>
        <v>0</v>
      </c>
      <c r="L208" s="63">
        <f t="shared" si="122"/>
        <v>0</v>
      </c>
      <c r="M208" s="63">
        <f t="shared" si="122"/>
        <v>0</v>
      </c>
      <c r="N208" s="63">
        <f t="shared" si="122"/>
        <v>0</v>
      </c>
    </row>
    <row r="209" spans="1:14" s="96" customFormat="1" ht="15" customHeight="1">
      <c r="A209" s="105" t="s">
        <v>1</v>
      </c>
      <c r="B209" s="93" t="s">
        <v>99</v>
      </c>
      <c r="C209" s="94" t="s">
        <v>369</v>
      </c>
      <c r="D209" s="59">
        <v>192500</v>
      </c>
      <c r="E209" s="59">
        <f>F209-D209</f>
        <v>-192500</v>
      </c>
      <c r="F209" s="59">
        <f>SUM(G209:N209)</f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59">
        <v>0</v>
      </c>
      <c r="M209" s="59">
        <v>0</v>
      </c>
      <c r="N209" s="59">
        <v>0</v>
      </c>
    </row>
    <row r="210" spans="1:14" s="11" customFormat="1" ht="27" customHeight="1">
      <c r="A210" s="111"/>
      <c r="B210" s="173" t="s">
        <v>582</v>
      </c>
      <c r="C210" s="174"/>
      <c r="D210" s="15">
        <f>D211+D214+D217</f>
        <v>2950000</v>
      </c>
      <c r="E210" s="15">
        <f>E211+E214+E217</f>
        <v>-2897000</v>
      </c>
      <c r="F210" s="15">
        <f aca="true" t="shared" si="123" ref="F210:F219">SUM(G210:N210)</f>
        <v>53000</v>
      </c>
      <c r="G210" s="15">
        <f aca="true" t="shared" si="124" ref="G210:N210">G211+G214+G217</f>
        <v>53000</v>
      </c>
      <c r="H210" s="15">
        <f t="shared" si="124"/>
        <v>0</v>
      </c>
      <c r="I210" s="15">
        <f t="shared" si="124"/>
        <v>0</v>
      </c>
      <c r="J210" s="15">
        <f t="shared" si="124"/>
        <v>0</v>
      </c>
      <c r="K210" s="15">
        <f t="shared" si="124"/>
        <v>0</v>
      </c>
      <c r="L210" s="15">
        <f t="shared" si="124"/>
        <v>0</v>
      </c>
      <c r="M210" s="15">
        <f t="shared" si="124"/>
        <v>0</v>
      </c>
      <c r="N210" s="15">
        <f t="shared" si="124"/>
        <v>0</v>
      </c>
    </row>
    <row r="211" spans="1:14" s="11" customFormat="1" ht="24" customHeight="1">
      <c r="A211" s="102" t="s">
        <v>72</v>
      </c>
      <c r="B211" s="178" t="s">
        <v>583</v>
      </c>
      <c r="C211" s="179"/>
      <c r="D211" s="14">
        <f>D212</f>
        <v>0</v>
      </c>
      <c r="E211" s="14">
        <f>E212</f>
        <v>0</v>
      </c>
      <c r="F211" s="115">
        <f t="shared" si="123"/>
        <v>0</v>
      </c>
      <c r="G211" s="14">
        <f aca="true" t="shared" si="125" ref="G211:N211">G212</f>
        <v>0</v>
      </c>
      <c r="H211" s="14">
        <f t="shared" si="125"/>
        <v>0</v>
      </c>
      <c r="I211" s="14">
        <f t="shared" si="125"/>
        <v>0</v>
      </c>
      <c r="J211" s="14">
        <f t="shared" si="125"/>
        <v>0</v>
      </c>
      <c r="K211" s="14">
        <f t="shared" si="125"/>
        <v>0</v>
      </c>
      <c r="L211" s="14">
        <f t="shared" si="125"/>
        <v>0</v>
      </c>
      <c r="M211" s="14">
        <f t="shared" si="125"/>
        <v>0</v>
      </c>
      <c r="N211" s="14">
        <f t="shared" si="125"/>
        <v>0</v>
      </c>
    </row>
    <row r="212" spans="1:14" s="11" customFormat="1" ht="18" customHeight="1">
      <c r="A212" s="104"/>
      <c r="B212" s="61" t="s">
        <v>181</v>
      </c>
      <c r="C212" s="62" t="s">
        <v>382</v>
      </c>
      <c r="D212" s="63">
        <f>D213</f>
        <v>0</v>
      </c>
      <c r="E212" s="63">
        <f>E213</f>
        <v>0</v>
      </c>
      <c r="F212" s="63">
        <f t="shared" si="123"/>
        <v>0</v>
      </c>
      <c r="G212" s="63">
        <f>G213</f>
        <v>0</v>
      </c>
      <c r="H212" s="63">
        <f aca="true" t="shared" si="126" ref="H212:N212">H213</f>
        <v>0</v>
      </c>
      <c r="I212" s="63">
        <f t="shared" si="126"/>
        <v>0</v>
      </c>
      <c r="J212" s="63">
        <f t="shared" si="126"/>
        <v>0</v>
      </c>
      <c r="K212" s="63">
        <f t="shared" si="126"/>
        <v>0</v>
      </c>
      <c r="L212" s="63">
        <f t="shared" si="126"/>
        <v>0</v>
      </c>
      <c r="M212" s="63">
        <f t="shared" si="126"/>
        <v>0</v>
      </c>
      <c r="N212" s="63">
        <f t="shared" si="126"/>
        <v>0</v>
      </c>
    </row>
    <row r="213" spans="1:14" s="96" customFormat="1" ht="15" customHeight="1">
      <c r="A213" s="105"/>
      <c r="B213" s="93" t="s">
        <v>182</v>
      </c>
      <c r="C213" s="94" t="s">
        <v>383</v>
      </c>
      <c r="D213" s="59">
        <v>0</v>
      </c>
      <c r="E213" s="59">
        <f>F213-D213</f>
        <v>0</v>
      </c>
      <c r="F213" s="59">
        <f t="shared" si="123"/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0</v>
      </c>
      <c r="L213" s="59">
        <v>0</v>
      </c>
      <c r="M213" s="59">
        <v>0</v>
      </c>
      <c r="N213" s="59">
        <v>0</v>
      </c>
    </row>
    <row r="214" spans="1:14" s="11" customFormat="1" ht="24" customHeight="1">
      <c r="A214" s="102" t="s">
        <v>72</v>
      </c>
      <c r="B214" s="171" t="s">
        <v>584</v>
      </c>
      <c r="C214" s="172"/>
      <c r="D214" s="14">
        <f>D215</f>
        <v>2500000</v>
      </c>
      <c r="E214" s="14">
        <f>E215</f>
        <v>-2500000</v>
      </c>
      <c r="F214" s="115">
        <f t="shared" si="123"/>
        <v>0</v>
      </c>
      <c r="G214" s="14">
        <f aca="true" t="shared" si="127" ref="G214:N214">G215</f>
        <v>0</v>
      </c>
      <c r="H214" s="14">
        <f t="shared" si="127"/>
        <v>0</v>
      </c>
      <c r="I214" s="14">
        <f t="shared" si="127"/>
        <v>0</v>
      </c>
      <c r="J214" s="14">
        <f t="shared" si="127"/>
        <v>0</v>
      </c>
      <c r="K214" s="14">
        <f t="shared" si="127"/>
        <v>0</v>
      </c>
      <c r="L214" s="14">
        <f t="shared" si="127"/>
        <v>0</v>
      </c>
      <c r="M214" s="14">
        <f t="shared" si="127"/>
        <v>0</v>
      </c>
      <c r="N214" s="14">
        <f t="shared" si="127"/>
        <v>0</v>
      </c>
    </row>
    <row r="215" spans="1:14" s="11" customFormat="1" ht="18" customHeight="1">
      <c r="A215" s="104" t="s">
        <v>1</v>
      </c>
      <c r="B215" s="61">
        <v>42</v>
      </c>
      <c r="C215" s="62" t="s">
        <v>384</v>
      </c>
      <c r="D215" s="63">
        <f>D216</f>
        <v>2500000</v>
      </c>
      <c r="E215" s="63">
        <f>E216</f>
        <v>-2500000</v>
      </c>
      <c r="F215" s="63">
        <f t="shared" si="123"/>
        <v>0</v>
      </c>
      <c r="G215" s="63">
        <f>G216</f>
        <v>0</v>
      </c>
      <c r="H215" s="63">
        <f aca="true" t="shared" si="128" ref="H215:N215">H216</f>
        <v>0</v>
      </c>
      <c r="I215" s="63">
        <f t="shared" si="128"/>
        <v>0</v>
      </c>
      <c r="J215" s="63">
        <f t="shared" si="128"/>
        <v>0</v>
      </c>
      <c r="K215" s="63">
        <f t="shared" si="128"/>
        <v>0</v>
      </c>
      <c r="L215" s="63">
        <f t="shared" si="128"/>
        <v>0</v>
      </c>
      <c r="M215" s="63">
        <f t="shared" si="128"/>
        <v>0</v>
      </c>
      <c r="N215" s="63">
        <f t="shared" si="128"/>
        <v>0</v>
      </c>
    </row>
    <row r="216" spans="1:14" s="96" customFormat="1" ht="15" customHeight="1">
      <c r="A216" s="105" t="s">
        <v>1</v>
      </c>
      <c r="B216" s="93" t="s">
        <v>100</v>
      </c>
      <c r="C216" s="94" t="s">
        <v>385</v>
      </c>
      <c r="D216" s="59">
        <v>2500000</v>
      </c>
      <c r="E216" s="59">
        <f>F216-D216</f>
        <v>-2500000</v>
      </c>
      <c r="F216" s="59">
        <f t="shared" si="123"/>
        <v>0</v>
      </c>
      <c r="G216" s="59">
        <v>0</v>
      </c>
      <c r="H216" s="59">
        <v>0</v>
      </c>
      <c r="I216" s="59">
        <v>0</v>
      </c>
      <c r="J216" s="59">
        <v>0</v>
      </c>
      <c r="K216" s="59">
        <v>0</v>
      </c>
      <c r="L216" s="59">
        <v>0</v>
      </c>
      <c r="M216" s="59">
        <v>0</v>
      </c>
      <c r="N216" s="59">
        <v>0</v>
      </c>
    </row>
    <row r="217" spans="1:14" s="11" customFormat="1" ht="24" customHeight="1">
      <c r="A217" s="102" t="s">
        <v>72</v>
      </c>
      <c r="B217" s="178" t="s">
        <v>692</v>
      </c>
      <c r="C217" s="179"/>
      <c r="D217" s="14">
        <f>D218</f>
        <v>450000</v>
      </c>
      <c r="E217" s="14">
        <f>E218</f>
        <v>-397000</v>
      </c>
      <c r="F217" s="115">
        <f t="shared" si="123"/>
        <v>53000</v>
      </c>
      <c r="G217" s="14">
        <f aca="true" t="shared" si="129" ref="G217:N217">G218</f>
        <v>53000</v>
      </c>
      <c r="H217" s="14">
        <f t="shared" si="129"/>
        <v>0</v>
      </c>
      <c r="I217" s="14">
        <f t="shared" si="129"/>
        <v>0</v>
      </c>
      <c r="J217" s="14">
        <f t="shared" si="129"/>
        <v>0</v>
      </c>
      <c r="K217" s="14">
        <f t="shared" si="129"/>
        <v>0</v>
      </c>
      <c r="L217" s="14">
        <f t="shared" si="129"/>
        <v>0</v>
      </c>
      <c r="M217" s="14">
        <f t="shared" si="129"/>
        <v>0</v>
      </c>
      <c r="N217" s="14">
        <f t="shared" si="129"/>
        <v>0</v>
      </c>
    </row>
    <row r="218" spans="1:14" s="11" customFormat="1" ht="18" customHeight="1">
      <c r="A218" s="104"/>
      <c r="B218" s="61">
        <v>32</v>
      </c>
      <c r="C218" s="62" t="s">
        <v>10</v>
      </c>
      <c r="D218" s="63">
        <f>D219</f>
        <v>450000</v>
      </c>
      <c r="E218" s="63">
        <f>E219</f>
        <v>-397000</v>
      </c>
      <c r="F218" s="63">
        <f t="shared" si="123"/>
        <v>53000</v>
      </c>
      <c r="G218" s="63">
        <f>G219</f>
        <v>53000</v>
      </c>
      <c r="H218" s="63">
        <f aca="true" t="shared" si="130" ref="H218:N218">H219</f>
        <v>0</v>
      </c>
      <c r="I218" s="63">
        <f t="shared" si="130"/>
        <v>0</v>
      </c>
      <c r="J218" s="63">
        <f t="shared" si="130"/>
        <v>0</v>
      </c>
      <c r="K218" s="63">
        <f t="shared" si="130"/>
        <v>0</v>
      </c>
      <c r="L218" s="63">
        <f t="shared" si="130"/>
        <v>0</v>
      </c>
      <c r="M218" s="63">
        <f t="shared" si="130"/>
        <v>0</v>
      </c>
      <c r="N218" s="63">
        <f t="shared" si="130"/>
        <v>0</v>
      </c>
    </row>
    <row r="219" spans="1:14" s="96" customFormat="1" ht="15" customHeight="1">
      <c r="A219" s="105"/>
      <c r="B219" s="93">
        <v>323</v>
      </c>
      <c r="C219" s="94" t="s">
        <v>372</v>
      </c>
      <c r="D219" s="59">
        <v>450000</v>
      </c>
      <c r="E219" s="59">
        <f>F219-D219</f>
        <v>-397000</v>
      </c>
      <c r="F219" s="59">
        <f t="shared" si="123"/>
        <v>53000</v>
      </c>
      <c r="G219" s="59">
        <v>53000</v>
      </c>
      <c r="H219" s="59">
        <v>0</v>
      </c>
      <c r="I219" s="59">
        <v>0</v>
      </c>
      <c r="J219" s="59">
        <v>0</v>
      </c>
      <c r="K219" s="59">
        <v>0</v>
      </c>
      <c r="L219" s="59">
        <v>0</v>
      </c>
      <c r="M219" s="59">
        <v>0</v>
      </c>
      <c r="N219" s="59">
        <v>0</v>
      </c>
    </row>
    <row r="220" spans="1:14" s="11" customFormat="1" ht="27" customHeight="1">
      <c r="A220" s="111"/>
      <c r="B220" s="173" t="s">
        <v>732</v>
      </c>
      <c r="C220" s="174"/>
      <c r="D220" s="15">
        <f>D221+D225+D229</f>
        <v>2510000</v>
      </c>
      <c r="E220" s="15">
        <f>E221+E225+E229</f>
        <v>-1031000</v>
      </c>
      <c r="F220" s="15">
        <f aca="true" t="shared" si="131" ref="F220:F249">SUM(G220:N220)</f>
        <v>1479000</v>
      </c>
      <c r="G220" s="15">
        <f aca="true" t="shared" si="132" ref="G220:N220">G221+G225+G229</f>
        <v>944000</v>
      </c>
      <c r="H220" s="15">
        <f t="shared" si="132"/>
        <v>0</v>
      </c>
      <c r="I220" s="15">
        <f t="shared" si="132"/>
        <v>500000</v>
      </c>
      <c r="J220" s="15">
        <f t="shared" si="132"/>
        <v>0</v>
      </c>
      <c r="K220" s="15">
        <f t="shared" si="132"/>
        <v>0</v>
      </c>
      <c r="L220" s="15">
        <f t="shared" si="132"/>
        <v>0</v>
      </c>
      <c r="M220" s="15">
        <f t="shared" si="132"/>
        <v>0</v>
      </c>
      <c r="N220" s="15">
        <f t="shared" si="132"/>
        <v>35000</v>
      </c>
    </row>
    <row r="221" spans="1:14" s="11" customFormat="1" ht="24.75" customHeight="1">
      <c r="A221" s="102" t="s">
        <v>104</v>
      </c>
      <c r="B221" s="178" t="s">
        <v>585</v>
      </c>
      <c r="C221" s="179"/>
      <c r="D221" s="14">
        <f>D222</f>
        <v>1460000</v>
      </c>
      <c r="E221" s="14">
        <f>E222</f>
        <v>-27000</v>
      </c>
      <c r="F221" s="115">
        <f t="shared" si="131"/>
        <v>1433000</v>
      </c>
      <c r="G221" s="14">
        <f aca="true" t="shared" si="133" ref="G221:N221">G222</f>
        <v>904000</v>
      </c>
      <c r="H221" s="14">
        <f t="shared" si="133"/>
        <v>0</v>
      </c>
      <c r="I221" s="14">
        <f t="shared" si="133"/>
        <v>494000</v>
      </c>
      <c r="J221" s="14">
        <f t="shared" si="133"/>
        <v>0</v>
      </c>
      <c r="K221" s="14">
        <f t="shared" si="133"/>
        <v>0</v>
      </c>
      <c r="L221" s="14">
        <f t="shared" si="133"/>
        <v>0</v>
      </c>
      <c r="M221" s="14">
        <f t="shared" si="133"/>
        <v>0</v>
      </c>
      <c r="N221" s="14">
        <f t="shared" si="133"/>
        <v>35000</v>
      </c>
    </row>
    <row r="222" spans="1:14" s="11" customFormat="1" ht="18" customHeight="1">
      <c r="A222" s="104"/>
      <c r="B222" s="61">
        <v>32</v>
      </c>
      <c r="C222" s="62" t="s">
        <v>10</v>
      </c>
      <c r="D222" s="63">
        <f>D223+D224</f>
        <v>1460000</v>
      </c>
      <c r="E222" s="63">
        <f>E223+E224</f>
        <v>-27000</v>
      </c>
      <c r="F222" s="63">
        <f t="shared" si="131"/>
        <v>1433000</v>
      </c>
      <c r="G222" s="63">
        <f>G223+G224</f>
        <v>904000</v>
      </c>
      <c r="H222" s="63">
        <f>H223+H224</f>
        <v>0</v>
      </c>
      <c r="I222" s="63">
        <f>I223+I224</f>
        <v>494000</v>
      </c>
      <c r="J222" s="63">
        <f>J224</f>
        <v>0</v>
      </c>
      <c r="K222" s="63">
        <f>K224</f>
        <v>0</v>
      </c>
      <c r="L222" s="63">
        <f>L224</f>
        <v>0</v>
      </c>
      <c r="M222" s="63">
        <f>M224</f>
        <v>0</v>
      </c>
      <c r="N222" s="63">
        <f>N224</f>
        <v>35000</v>
      </c>
    </row>
    <row r="223" spans="1:14" s="96" customFormat="1" ht="15" customHeight="1">
      <c r="A223" s="105"/>
      <c r="B223" s="93">
        <v>322</v>
      </c>
      <c r="C223" s="94" t="s">
        <v>366</v>
      </c>
      <c r="D223" s="59">
        <v>420000</v>
      </c>
      <c r="E223" s="59">
        <f>F223-D223</f>
        <v>3000</v>
      </c>
      <c r="F223" s="59">
        <f t="shared" si="131"/>
        <v>423000</v>
      </c>
      <c r="G223" s="59">
        <v>0</v>
      </c>
      <c r="H223" s="59">
        <v>0</v>
      </c>
      <c r="I223" s="59">
        <v>423000</v>
      </c>
      <c r="J223" s="59">
        <v>0</v>
      </c>
      <c r="K223" s="59">
        <v>0</v>
      </c>
      <c r="L223" s="59">
        <v>0</v>
      </c>
      <c r="M223" s="59">
        <v>0</v>
      </c>
      <c r="N223" s="59">
        <v>0</v>
      </c>
    </row>
    <row r="224" spans="1:14" s="96" customFormat="1" ht="15" customHeight="1">
      <c r="A224" s="105"/>
      <c r="B224" s="93">
        <v>323</v>
      </c>
      <c r="C224" s="94" t="s">
        <v>372</v>
      </c>
      <c r="D224" s="59">
        <v>1040000</v>
      </c>
      <c r="E224" s="59">
        <f>F224-D224</f>
        <v>-30000</v>
      </c>
      <c r="F224" s="59">
        <f t="shared" si="131"/>
        <v>1010000</v>
      </c>
      <c r="G224" s="59">
        <v>904000</v>
      </c>
      <c r="H224" s="59">
        <v>0</v>
      </c>
      <c r="I224" s="59">
        <v>71000</v>
      </c>
      <c r="J224" s="59">
        <v>0</v>
      </c>
      <c r="K224" s="59">
        <v>0</v>
      </c>
      <c r="L224" s="59">
        <v>0</v>
      </c>
      <c r="M224" s="59">
        <v>0</v>
      </c>
      <c r="N224" s="59">
        <v>35000</v>
      </c>
    </row>
    <row r="225" spans="1:14" s="11" customFormat="1" ht="27" customHeight="1">
      <c r="A225" s="102" t="s">
        <v>72</v>
      </c>
      <c r="B225" s="178" t="s">
        <v>733</v>
      </c>
      <c r="C225" s="179"/>
      <c r="D225" s="14">
        <f>D226</f>
        <v>850000</v>
      </c>
      <c r="E225" s="14">
        <f>E226</f>
        <v>-844000</v>
      </c>
      <c r="F225" s="115">
        <f t="shared" si="131"/>
        <v>6000</v>
      </c>
      <c r="G225" s="14">
        <f aca="true" t="shared" si="134" ref="G225:N225">G226</f>
        <v>0</v>
      </c>
      <c r="H225" s="14">
        <f t="shared" si="134"/>
        <v>0</v>
      </c>
      <c r="I225" s="14">
        <f t="shared" si="134"/>
        <v>6000</v>
      </c>
      <c r="J225" s="14">
        <f t="shared" si="134"/>
        <v>0</v>
      </c>
      <c r="K225" s="14">
        <f t="shared" si="134"/>
        <v>0</v>
      </c>
      <c r="L225" s="14">
        <f t="shared" si="134"/>
        <v>0</v>
      </c>
      <c r="M225" s="14">
        <f t="shared" si="134"/>
        <v>0</v>
      </c>
      <c r="N225" s="14">
        <f t="shared" si="134"/>
        <v>0</v>
      </c>
    </row>
    <row r="226" spans="1:14" s="11" customFormat="1" ht="18" customHeight="1">
      <c r="A226" s="104"/>
      <c r="B226" s="61">
        <v>32</v>
      </c>
      <c r="C226" s="62" t="s">
        <v>10</v>
      </c>
      <c r="D226" s="63">
        <f>D227+D228</f>
        <v>850000</v>
      </c>
      <c r="E226" s="63">
        <f>E227+E228</f>
        <v>-844000</v>
      </c>
      <c r="F226" s="63">
        <f t="shared" si="131"/>
        <v>6000</v>
      </c>
      <c r="G226" s="63">
        <f>G227+G228</f>
        <v>0</v>
      </c>
      <c r="H226" s="63">
        <f>H227+H228</f>
        <v>0</v>
      </c>
      <c r="I226" s="63">
        <f>I227+I228</f>
        <v>6000</v>
      </c>
      <c r="J226" s="63">
        <f>J227</f>
        <v>0</v>
      </c>
      <c r="K226" s="63">
        <f>K227</f>
        <v>0</v>
      </c>
      <c r="L226" s="63">
        <f>L227</f>
        <v>0</v>
      </c>
      <c r="M226" s="63">
        <f>M227</f>
        <v>0</v>
      </c>
      <c r="N226" s="63">
        <f>N227</f>
        <v>0</v>
      </c>
    </row>
    <row r="227" spans="1:14" s="96" customFormat="1" ht="15" customHeight="1">
      <c r="A227" s="105"/>
      <c r="B227" s="93">
        <v>323</v>
      </c>
      <c r="C227" s="94" t="s">
        <v>372</v>
      </c>
      <c r="D227" s="59">
        <v>800000</v>
      </c>
      <c r="E227" s="59">
        <f>F227-D227</f>
        <v>-800000</v>
      </c>
      <c r="F227" s="59">
        <f t="shared" si="131"/>
        <v>0</v>
      </c>
      <c r="G227" s="59">
        <v>0</v>
      </c>
      <c r="H227" s="59">
        <v>0</v>
      </c>
      <c r="I227" s="59">
        <v>0</v>
      </c>
      <c r="J227" s="59">
        <v>0</v>
      </c>
      <c r="K227" s="59">
        <v>0</v>
      </c>
      <c r="L227" s="59">
        <v>0</v>
      </c>
      <c r="M227" s="59">
        <v>0</v>
      </c>
      <c r="N227" s="59">
        <v>0</v>
      </c>
    </row>
    <row r="228" spans="1:14" s="96" customFormat="1" ht="15" customHeight="1">
      <c r="A228" s="105"/>
      <c r="B228" s="93">
        <v>329</v>
      </c>
      <c r="C228" s="94" t="s">
        <v>367</v>
      </c>
      <c r="D228" s="59">
        <v>50000</v>
      </c>
      <c r="E228" s="59">
        <f>F228-D228</f>
        <v>-44000</v>
      </c>
      <c r="F228" s="59">
        <f t="shared" si="131"/>
        <v>6000</v>
      </c>
      <c r="G228" s="59">
        <v>0</v>
      </c>
      <c r="H228" s="59">
        <v>0</v>
      </c>
      <c r="I228" s="59">
        <v>6000</v>
      </c>
      <c r="J228" s="57">
        <v>0</v>
      </c>
      <c r="K228" s="57">
        <v>0</v>
      </c>
      <c r="L228" s="57">
        <v>0</v>
      </c>
      <c r="M228" s="57">
        <v>0</v>
      </c>
      <c r="N228" s="57">
        <v>0</v>
      </c>
    </row>
    <row r="229" spans="1:14" s="11" customFormat="1" ht="24" customHeight="1">
      <c r="A229" s="102" t="s">
        <v>104</v>
      </c>
      <c r="B229" s="171" t="s">
        <v>734</v>
      </c>
      <c r="C229" s="172"/>
      <c r="D229" s="14">
        <f>D230</f>
        <v>200000</v>
      </c>
      <c r="E229" s="14">
        <f>E230</f>
        <v>-160000</v>
      </c>
      <c r="F229" s="115">
        <f t="shared" si="131"/>
        <v>40000</v>
      </c>
      <c r="G229" s="14">
        <f aca="true" t="shared" si="135" ref="G229:N229">G230</f>
        <v>40000</v>
      </c>
      <c r="H229" s="14">
        <f t="shared" si="135"/>
        <v>0</v>
      </c>
      <c r="I229" s="14">
        <f t="shared" si="135"/>
        <v>0</v>
      </c>
      <c r="J229" s="14">
        <f t="shared" si="135"/>
        <v>0</v>
      </c>
      <c r="K229" s="14">
        <f t="shared" si="135"/>
        <v>0</v>
      </c>
      <c r="L229" s="14">
        <f t="shared" si="135"/>
        <v>0</v>
      </c>
      <c r="M229" s="14">
        <f t="shared" si="135"/>
        <v>0</v>
      </c>
      <c r="N229" s="14">
        <f t="shared" si="135"/>
        <v>0</v>
      </c>
    </row>
    <row r="230" spans="1:14" s="11" customFormat="1" ht="18" customHeight="1">
      <c r="A230" s="104" t="s">
        <v>1</v>
      </c>
      <c r="B230" s="61">
        <v>42</v>
      </c>
      <c r="C230" s="62" t="s">
        <v>384</v>
      </c>
      <c r="D230" s="63">
        <f>D231</f>
        <v>200000</v>
      </c>
      <c r="E230" s="63">
        <f>E231</f>
        <v>-160000</v>
      </c>
      <c r="F230" s="63">
        <f t="shared" si="131"/>
        <v>40000</v>
      </c>
      <c r="G230" s="63">
        <f>G231</f>
        <v>40000</v>
      </c>
      <c r="H230" s="63">
        <f aca="true" t="shared" si="136" ref="H230:N230">H231</f>
        <v>0</v>
      </c>
      <c r="I230" s="63">
        <f t="shared" si="136"/>
        <v>0</v>
      </c>
      <c r="J230" s="63">
        <f t="shared" si="136"/>
        <v>0</v>
      </c>
      <c r="K230" s="63">
        <f t="shared" si="136"/>
        <v>0</v>
      </c>
      <c r="L230" s="63">
        <f t="shared" si="136"/>
        <v>0</v>
      </c>
      <c r="M230" s="63">
        <f t="shared" si="136"/>
        <v>0</v>
      </c>
      <c r="N230" s="63">
        <f t="shared" si="136"/>
        <v>0</v>
      </c>
    </row>
    <row r="231" spans="1:14" s="96" customFormat="1" ht="15" customHeight="1">
      <c r="A231" s="105" t="s">
        <v>1</v>
      </c>
      <c r="B231" s="93" t="s">
        <v>100</v>
      </c>
      <c r="C231" s="94" t="s">
        <v>385</v>
      </c>
      <c r="D231" s="59">
        <v>200000</v>
      </c>
      <c r="E231" s="59">
        <f>F231-D231</f>
        <v>-160000</v>
      </c>
      <c r="F231" s="59">
        <f t="shared" si="131"/>
        <v>40000</v>
      </c>
      <c r="G231" s="59">
        <v>40000</v>
      </c>
      <c r="H231" s="59">
        <v>0</v>
      </c>
      <c r="I231" s="59">
        <v>0</v>
      </c>
      <c r="J231" s="59">
        <v>0</v>
      </c>
      <c r="K231" s="59">
        <v>0</v>
      </c>
      <c r="L231" s="59">
        <v>0</v>
      </c>
      <c r="M231" s="59">
        <v>0</v>
      </c>
      <c r="N231" s="59">
        <v>0</v>
      </c>
    </row>
    <row r="232" spans="1:14" s="11" customFormat="1" ht="27" customHeight="1">
      <c r="A232" s="110"/>
      <c r="B232" s="173" t="s">
        <v>467</v>
      </c>
      <c r="C232" s="174"/>
      <c r="D232" s="15">
        <f>D236+D239+D242</f>
        <v>750000</v>
      </c>
      <c r="E232" s="15">
        <f>E236+E239+E242</f>
        <v>23000</v>
      </c>
      <c r="F232" s="15">
        <f t="shared" si="131"/>
        <v>773000</v>
      </c>
      <c r="G232" s="15">
        <f aca="true" t="shared" si="137" ref="G232:N232">G236+G239+G242</f>
        <v>690000</v>
      </c>
      <c r="H232" s="15">
        <f t="shared" si="137"/>
        <v>13000</v>
      </c>
      <c r="I232" s="15">
        <f t="shared" si="137"/>
        <v>0</v>
      </c>
      <c r="J232" s="15">
        <f t="shared" si="137"/>
        <v>0</v>
      </c>
      <c r="K232" s="15">
        <f t="shared" si="137"/>
        <v>0</v>
      </c>
      <c r="L232" s="15">
        <f t="shared" si="137"/>
        <v>0</v>
      </c>
      <c r="M232" s="15">
        <f t="shared" si="137"/>
        <v>0</v>
      </c>
      <c r="N232" s="15">
        <f t="shared" si="137"/>
        <v>70000</v>
      </c>
    </row>
    <row r="233" spans="1:14" s="55" customFormat="1" ht="15" customHeight="1">
      <c r="A233" s="164" t="s">
        <v>17</v>
      </c>
      <c r="B233" s="164" t="s">
        <v>235</v>
      </c>
      <c r="C233" s="163" t="s">
        <v>27</v>
      </c>
      <c r="D233" s="164" t="s">
        <v>752</v>
      </c>
      <c r="E233" s="164" t="s">
        <v>562</v>
      </c>
      <c r="F233" s="165" t="s">
        <v>753</v>
      </c>
      <c r="G233" s="167" t="s">
        <v>709</v>
      </c>
      <c r="H233" s="167"/>
      <c r="I233" s="167"/>
      <c r="J233" s="167"/>
      <c r="K233" s="167"/>
      <c r="L233" s="167"/>
      <c r="M233" s="167"/>
      <c r="N233" s="167"/>
    </row>
    <row r="234" spans="1:14" s="126" customFormat="1" ht="54" customHeight="1">
      <c r="A234" s="163"/>
      <c r="B234" s="163"/>
      <c r="C234" s="163"/>
      <c r="D234" s="163"/>
      <c r="E234" s="163"/>
      <c r="F234" s="166"/>
      <c r="G234" s="53" t="s">
        <v>166</v>
      </c>
      <c r="H234" s="53" t="s">
        <v>18</v>
      </c>
      <c r="I234" s="53" t="s">
        <v>165</v>
      </c>
      <c r="J234" s="53" t="s">
        <v>167</v>
      </c>
      <c r="K234" s="53" t="s">
        <v>19</v>
      </c>
      <c r="L234" s="53" t="s">
        <v>416</v>
      </c>
      <c r="M234" s="53" t="s">
        <v>804</v>
      </c>
      <c r="N234" s="53" t="s">
        <v>291</v>
      </c>
    </row>
    <row r="235" spans="1:14" s="55" customFormat="1" ht="10.5" customHeight="1">
      <c r="A235" s="54">
        <v>1</v>
      </c>
      <c r="B235" s="54">
        <v>2</v>
      </c>
      <c r="C235" s="54">
        <v>3</v>
      </c>
      <c r="D235" s="54">
        <v>4</v>
      </c>
      <c r="E235" s="54">
        <v>5</v>
      </c>
      <c r="F235" s="54">
        <v>6</v>
      </c>
      <c r="G235" s="54">
        <v>7</v>
      </c>
      <c r="H235" s="54">
        <v>8</v>
      </c>
      <c r="I235" s="54">
        <v>9</v>
      </c>
      <c r="J235" s="54">
        <v>10</v>
      </c>
      <c r="K235" s="54">
        <v>11</v>
      </c>
      <c r="L235" s="54">
        <v>12</v>
      </c>
      <c r="M235" s="54">
        <v>13</v>
      </c>
      <c r="N235" s="54">
        <v>14</v>
      </c>
    </row>
    <row r="236" spans="1:14" s="11" customFormat="1" ht="24.75" customHeight="1">
      <c r="A236" s="102" t="s">
        <v>74</v>
      </c>
      <c r="B236" s="171" t="s">
        <v>586</v>
      </c>
      <c r="C236" s="172"/>
      <c r="D236" s="14">
        <f>D237</f>
        <v>660000</v>
      </c>
      <c r="E236" s="14">
        <f>E237</f>
        <v>0</v>
      </c>
      <c r="F236" s="115">
        <f t="shared" si="131"/>
        <v>660000</v>
      </c>
      <c r="G236" s="14">
        <f aca="true" t="shared" si="138" ref="G236:N236">G237</f>
        <v>660000</v>
      </c>
      <c r="H236" s="14">
        <f t="shared" si="138"/>
        <v>0</v>
      </c>
      <c r="I236" s="14">
        <f t="shared" si="138"/>
        <v>0</v>
      </c>
      <c r="J236" s="14">
        <f t="shared" si="138"/>
        <v>0</v>
      </c>
      <c r="K236" s="14">
        <f t="shared" si="138"/>
        <v>0</v>
      </c>
      <c r="L236" s="14">
        <f t="shared" si="138"/>
        <v>0</v>
      </c>
      <c r="M236" s="14">
        <f t="shared" si="138"/>
        <v>0</v>
      </c>
      <c r="N236" s="14">
        <f t="shared" si="138"/>
        <v>0</v>
      </c>
    </row>
    <row r="237" spans="1:14" s="11" customFormat="1" ht="18" customHeight="1">
      <c r="A237" s="104"/>
      <c r="B237" s="61" t="s">
        <v>205</v>
      </c>
      <c r="C237" s="62" t="s">
        <v>389</v>
      </c>
      <c r="D237" s="63">
        <f>D238</f>
        <v>660000</v>
      </c>
      <c r="E237" s="63">
        <f>E238</f>
        <v>0</v>
      </c>
      <c r="F237" s="63">
        <f t="shared" si="131"/>
        <v>660000</v>
      </c>
      <c r="G237" s="63">
        <f>G238</f>
        <v>660000</v>
      </c>
      <c r="H237" s="63">
        <f aca="true" t="shared" si="139" ref="H237:N237">H238</f>
        <v>0</v>
      </c>
      <c r="I237" s="63">
        <f t="shared" si="139"/>
        <v>0</v>
      </c>
      <c r="J237" s="63">
        <f t="shared" si="139"/>
        <v>0</v>
      </c>
      <c r="K237" s="63">
        <f t="shared" si="139"/>
        <v>0</v>
      </c>
      <c r="L237" s="63">
        <f t="shared" si="139"/>
        <v>0</v>
      </c>
      <c r="M237" s="63">
        <f t="shared" si="139"/>
        <v>0</v>
      </c>
      <c r="N237" s="63">
        <f t="shared" si="139"/>
        <v>0</v>
      </c>
    </row>
    <row r="238" spans="1:14" s="96" customFormat="1" ht="15" customHeight="1">
      <c r="A238" s="105"/>
      <c r="B238" s="93" t="s">
        <v>238</v>
      </c>
      <c r="C238" s="94" t="s">
        <v>390</v>
      </c>
      <c r="D238" s="59">
        <v>660000</v>
      </c>
      <c r="E238" s="59">
        <f>F238-D238</f>
        <v>0</v>
      </c>
      <c r="F238" s="59">
        <f t="shared" si="131"/>
        <v>660000</v>
      </c>
      <c r="G238" s="59">
        <v>660000</v>
      </c>
      <c r="H238" s="59">
        <v>0</v>
      </c>
      <c r="I238" s="59">
        <v>0</v>
      </c>
      <c r="J238" s="59">
        <v>0</v>
      </c>
      <c r="K238" s="59">
        <v>0</v>
      </c>
      <c r="L238" s="59">
        <v>0</v>
      </c>
      <c r="M238" s="59">
        <v>0</v>
      </c>
      <c r="N238" s="59">
        <v>0</v>
      </c>
    </row>
    <row r="239" spans="1:14" s="11" customFormat="1" ht="27" customHeight="1">
      <c r="A239" s="102" t="s">
        <v>74</v>
      </c>
      <c r="B239" s="175" t="s">
        <v>468</v>
      </c>
      <c r="C239" s="172"/>
      <c r="D239" s="14">
        <f>D240</f>
        <v>40000</v>
      </c>
      <c r="E239" s="14">
        <f>E240</f>
        <v>43000</v>
      </c>
      <c r="F239" s="115">
        <f aca="true" t="shared" si="140" ref="F239:F244">SUM(G239:N239)</f>
        <v>83000</v>
      </c>
      <c r="G239" s="14">
        <f aca="true" t="shared" si="141" ref="G239:N239">G240</f>
        <v>0</v>
      </c>
      <c r="H239" s="14">
        <f t="shared" si="141"/>
        <v>13000</v>
      </c>
      <c r="I239" s="14">
        <f t="shared" si="141"/>
        <v>0</v>
      </c>
      <c r="J239" s="14">
        <f t="shared" si="141"/>
        <v>0</v>
      </c>
      <c r="K239" s="14">
        <f t="shared" si="141"/>
        <v>0</v>
      </c>
      <c r="L239" s="14">
        <f t="shared" si="141"/>
        <v>0</v>
      </c>
      <c r="M239" s="14">
        <f t="shared" si="141"/>
        <v>0</v>
      </c>
      <c r="N239" s="14">
        <f t="shared" si="141"/>
        <v>70000</v>
      </c>
    </row>
    <row r="240" spans="1:14" s="11" customFormat="1" ht="18" customHeight="1">
      <c r="A240" s="104"/>
      <c r="B240" s="61" t="s">
        <v>205</v>
      </c>
      <c r="C240" s="62" t="s">
        <v>389</v>
      </c>
      <c r="D240" s="63">
        <f>D241</f>
        <v>40000</v>
      </c>
      <c r="E240" s="63">
        <f>E241</f>
        <v>43000</v>
      </c>
      <c r="F240" s="63">
        <f t="shared" si="140"/>
        <v>83000</v>
      </c>
      <c r="G240" s="63">
        <f>G241</f>
        <v>0</v>
      </c>
      <c r="H240" s="63">
        <f aca="true" t="shared" si="142" ref="H240:N240">H241</f>
        <v>13000</v>
      </c>
      <c r="I240" s="63">
        <f t="shared" si="142"/>
        <v>0</v>
      </c>
      <c r="J240" s="63">
        <f t="shared" si="142"/>
        <v>0</v>
      </c>
      <c r="K240" s="63">
        <f t="shared" si="142"/>
        <v>0</v>
      </c>
      <c r="L240" s="63">
        <f t="shared" si="142"/>
        <v>0</v>
      </c>
      <c r="M240" s="63">
        <f t="shared" si="142"/>
        <v>0</v>
      </c>
      <c r="N240" s="63">
        <f t="shared" si="142"/>
        <v>70000</v>
      </c>
    </row>
    <row r="241" spans="1:14" s="96" customFormat="1" ht="15" customHeight="1">
      <c r="A241" s="105"/>
      <c r="B241" s="93" t="s">
        <v>238</v>
      </c>
      <c r="C241" s="94" t="s">
        <v>390</v>
      </c>
      <c r="D241" s="59">
        <v>40000</v>
      </c>
      <c r="E241" s="59">
        <f>F241-D241</f>
        <v>43000</v>
      </c>
      <c r="F241" s="59">
        <f t="shared" si="140"/>
        <v>83000</v>
      </c>
      <c r="G241" s="59">
        <v>0</v>
      </c>
      <c r="H241" s="59">
        <v>13000</v>
      </c>
      <c r="I241" s="59">
        <v>0</v>
      </c>
      <c r="J241" s="59">
        <v>0</v>
      </c>
      <c r="K241" s="59">
        <v>0</v>
      </c>
      <c r="L241" s="59">
        <v>0</v>
      </c>
      <c r="M241" s="59">
        <v>0</v>
      </c>
      <c r="N241" s="59">
        <v>70000</v>
      </c>
    </row>
    <row r="242" spans="1:14" s="11" customFormat="1" ht="24.75" customHeight="1">
      <c r="A242" s="102" t="s">
        <v>74</v>
      </c>
      <c r="B242" s="171" t="s">
        <v>587</v>
      </c>
      <c r="C242" s="172"/>
      <c r="D242" s="14">
        <f>D243</f>
        <v>50000</v>
      </c>
      <c r="E242" s="14">
        <f>E243</f>
        <v>-20000</v>
      </c>
      <c r="F242" s="115">
        <f t="shared" si="140"/>
        <v>30000</v>
      </c>
      <c r="G242" s="14">
        <f aca="true" t="shared" si="143" ref="G242:N242">G243</f>
        <v>30000</v>
      </c>
      <c r="H242" s="14">
        <f t="shared" si="143"/>
        <v>0</v>
      </c>
      <c r="I242" s="14">
        <f t="shared" si="143"/>
        <v>0</v>
      </c>
      <c r="J242" s="14">
        <f t="shared" si="143"/>
        <v>0</v>
      </c>
      <c r="K242" s="14">
        <f t="shared" si="143"/>
        <v>0</v>
      </c>
      <c r="L242" s="14">
        <f t="shared" si="143"/>
        <v>0</v>
      </c>
      <c r="M242" s="14">
        <f t="shared" si="143"/>
        <v>0</v>
      </c>
      <c r="N242" s="14">
        <f t="shared" si="143"/>
        <v>0</v>
      </c>
    </row>
    <row r="243" spans="1:14" s="11" customFormat="1" ht="18" customHeight="1">
      <c r="A243" s="104"/>
      <c r="B243" s="61">
        <v>42</v>
      </c>
      <c r="C243" s="62" t="s">
        <v>384</v>
      </c>
      <c r="D243" s="63">
        <f>D244</f>
        <v>50000</v>
      </c>
      <c r="E243" s="63">
        <f>E244</f>
        <v>-20000</v>
      </c>
      <c r="F243" s="63">
        <f t="shared" si="140"/>
        <v>30000</v>
      </c>
      <c r="G243" s="63">
        <f>G244</f>
        <v>30000</v>
      </c>
      <c r="H243" s="63">
        <f aca="true" t="shared" si="144" ref="H243:N243">H244</f>
        <v>0</v>
      </c>
      <c r="I243" s="63">
        <f t="shared" si="144"/>
        <v>0</v>
      </c>
      <c r="J243" s="63">
        <f t="shared" si="144"/>
        <v>0</v>
      </c>
      <c r="K243" s="63">
        <f t="shared" si="144"/>
        <v>0</v>
      </c>
      <c r="L243" s="63">
        <f t="shared" si="144"/>
        <v>0</v>
      </c>
      <c r="M243" s="63">
        <f t="shared" si="144"/>
        <v>0</v>
      </c>
      <c r="N243" s="63">
        <f t="shared" si="144"/>
        <v>0</v>
      </c>
    </row>
    <row r="244" spans="1:14" s="96" customFormat="1" ht="15" customHeight="1">
      <c r="A244" s="105"/>
      <c r="B244" s="93" t="s">
        <v>100</v>
      </c>
      <c r="C244" s="94" t="s">
        <v>385</v>
      </c>
      <c r="D244" s="59">
        <v>50000</v>
      </c>
      <c r="E244" s="59">
        <f>F244-D244</f>
        <v>-20000</v>
      </c>
      <c r="F244" s="59">
        <f t="shared" si="140"/>
        <v>30000</v>
      </c>
      <c r="G244" s="59">
        <v>30000</v>
      </c>
      <c r="H244" s="59">
        <v>0</v>
      </c>
      <c r="I244" s="59">
        <v>0</v>
      </c>
      <c r="J244" s="59">
        <v>0</v>
      </c>
      <c r="K244" s="59">
        <v>0</v>
      </c>
      <c r="L244" s="59">
        <v>0</v>
      </c>
      <c r="M244" s="59">
        <v>0</v>
      </c>
      <c r="N244" s="59">
        <v>0</v>
      </c>
    </row>
    <row r="245" spans="1:14" s="11" customFormat="1" ht="30" customHeight="1">
      <c r="A245" s="111"/>
      <c r="B245" s="173" t="s">
        <v>588</v>
      </c>
      <c r="C245" s="174"/>
      <c r="D245" s="15">
        <f>D246+D250+D253+D256+D259+D262</f>
        <v>2680000</v>
      </c>
      <c r="E245" s="15">
        <f>E246+E250+E253+E256+E259+E262</f>
        <v>-1250000</v>
      </c>
      <c r="F245" s="15">
        <f t="shared" si="131"/>
        <v>1430000</v>
      </c>
      <c r="G245" s="15">
        <f>G246+G250+G253+G256+G259+G262</f>
        <v>462000</v>
      </c>
      <c r="H245" s="15">
        <f aca="true" t="shared" si="145" ref="H245:N245">H246+H250+H253+H256+H259+H262</f>
        <v>50000</v>
      </c>
      <c r="I245" s="15">
        <f t="shared" si="145"/>
        <v>0</v>
      </c>
      <c r="J245" s="15">
        <f t="shared" si="145"/>
        <v>518000</v>
      </c>
      <c r="K245" s="15">
        <f t="shared" si="145"/>
        <v>0</v>
      </c>
      <c r="L245" s="15">
        <f t="shared" si="145"/>
        <v>0</v>
      </c>
      <c r="M245" s="15">
        <f t="shared" si="145"/>
        <v>0</v>
      </c>
      <c r="N245" s="15">
        <f t="shared" si="145"/>
        <v>400000</v>
      </c>
    </row>
    <row r="246" spans="1:14" s="11" customFormat="1" ht="24.75" customHeight="1">
      <c r="A246" s="102" t="s">
        <v>76</v>
      </c>
      <c r="B246" s="171" t="s">
        <v>589</v>
      </c>
      <c r="C246" s="172"/>
      <c r="D246" s="14">
        <f>D247</f>
        <v>1330000</v>
      </c>
      <c r="E246" s="14">
        <f>E247</f>
        <v>-380000</v>
      </c>
      <c r="F246" s="115">
        <f t="shared" si="131"/>
        <v>950000</v>
      </c>
      <c r="G246" s="14">
        <f aca="true" t="shared" si="146" ref="G246:N246">G247</f>
        <v>32000</v>
      </c>
      <c r="H246" s="14">
        <f t="shared" si="146"/>
        <v>0</v>
      </c>
      <c r="I246" s="14">
        <f t="shared" si="146"/>
        <v>0</v>
      </c>
      <c r="J246" s="14">
        <f t="shared" si="146"/>
        <v>518000</v>
      </c>
      <c r="K246" s="14">
        <f t="shared" si="146"/>
        <v>0</v>
      </c>
      <c r="L246" s="14">
        <f t="shared" si="146"/>
        <v>0</v>
      </c>
      <c r="M246" s="14">
        <f t="shared" si="146"/>
        <v>0</v>
      </c>
      <c r="N246" s="14">
        <f t="shared" si="146"/>
        <v>400000</v>
      </c>
    </row>
    <row r="247" spans="1:14" s="11" customFormat="1" ht="18" customHeight="1">
      <c r="A247" s="104"/>
      <c r="B247" s="61" t="s">
        <v>22</v>
      </c>
      <c r="C247" s="62" t="s">
        <v>10</v>
      </c>
      <c r="D247" s="63">
        <f>SUM(D248+D249)</f>
        <v>1330000</v>
      </c>
      <c r="E247" s="63">
        <f>SUM(E248+E249)</f>
        <v>-380000</v>
      </c>
      <c r="F247" s="63">
        <f t="shared" si="131"/>
        <v>950000</v>
      </c>
      <c r="G247" s="63">
        <f>SUM(G248+G249)</f>
        <v>32000</v>
      </c>
      <c r="H247" s="63">
        <f aca="true" t="shared" si="147" ref="H247:N247">H249</f>
        <v>0</v>
      </c>
      <c r="I247" s="63">
        <f t="shared" si="147"/>
        <v>0</v>
      </c>
      <c r="J247" s="63">
        <f t="shared" si="147"/>
        <v>518000</v>
      </c>
      <c r="K247" s="63">
        <f t="shared" si="147"/>
        <v>0</v>
      </c>
      <c r="L247" s="63">
        <f t="shared" si="147"/>
        <v>0</v>
      </c>
      <c r="M247" s="63">
        <f>M249</f>
        <v>0</v>
      </c>
      <c r="N247" s="63">
        <f t="shared" si="147"/>
        <v>400000</v>
      </c>
    </row>
    <row r="248" spans="1:14" s="96" customFormat="1" ht="15" customHeight="1">
      <c r="A248" s="105"/>
      <c r="B248" s="93">
        <v>322</v>
      </c>
      <c r="C248" s="94" t="s">
        <v>366</v>
      </c>
      <c r="D248" s="59">
        <v>30000</v>
      </c>
      <c r="E248" s="59">
        <f>F248-D248</f>
        <v>-30000</v>
      </c>
      <c r="F248" s="59">
        <f t="shared" si="131"/>
        <v>0</v>
      </c>
      <c r="G248" s="59">
        <v>0</v>
      </c>
      <c r="H248" s="59">
        <v>0</v>
      </c>
      <c r="I248" s="59">
        <v>0</v>
      </c>
      <c r="J248" s="59">
        <v>0</v>
      </c>
      <c r="K248" s="59">
        <v>0</v>
      </c>
      <c r="L248" s="59">
        <v>0</v>
      </c>
      <c r="M248" s="59">
        <v>0</v>
      </c>
      <c r="N248" s="59">
        <v>0</v>
      </c>
    </row>
    <row r="249" spans="1:14" s="96" customFormat="1" ht="15" customHeight="1">
      <c r="A249" s="105"/>
      <c r="B249" s="93" t="s">
        <v>23</v>
      </c>
      <c r="C249" s="94" t="s">
        <v>372</v>
      </c>
      <c r="D249" s="59">
        <v>1300000</v>
      </c>
      <c r="E249" s="59">
        <f>F249-D249</f>
        <v>-350000</v>
      </c>
      <c r="F249" s="59">
        <f t="shared" si="131"/>
        <v>950000</v>
      </c>
      <c r="G249" s="59">
        <v>32000</v>
      </c>
      <c r="H249" s="59">
        <v>0</v>
      </c>
      <c r="I249" s="59">
        <v>0</v>
      </c>
      <c r="J249" s="59">
        <v>518000</v>
      </c>
      <c r="K249" s="59">
        <v>0</v>
      </c>
      <c r="L249" s="59">
        <v>0</v>
      </c>
      <c r="M249" s="59">
        <v>0</v>
      </c>
      <c r="N249" s="59">
        <v>400000</v>
      </c>
    </row>
    <row r="250" spans="1:14" s="11" customFormat="1" ht="24.75" customHeight="1">
      <c r="A250" s="102" t="s">
        <v>76</v>
      </c>
      <c r="B250" s="171" t="s">
        <v>735</v>
      </c>
      <c r="C250" s="172"/>
      <c r="D250" s="14">
        <f>D251</f>
        <v>1150000</v>
      </c>
      <c r="E250" s="14">
        <f>E251</f>
        <v>-730000</v>
      </c>
      <c r="F250" s="115">
        <f aca="true" t="shared" si="148" ref="F250:F277">SUM(G250:N250)</f>
        <v>420000</v>
      </c>
      <c r="G250" s="14">
        <f aca="true" t="shared" si="149" ref="G250:N250">G251</f>
        <v>420000</v>
      </c>
      <c r="H250" s="14">
        <f t="shared" si="149"/>
        <v>0</v>
      </c>
      <c r="I250" s="14">
        <f t="shared" si="149"/>
        <v>0</v>
      </c>
      <c r="J250" s="14">
        <f t="shared" si="149"/>
        <v>0</v>
      </c>
      <c r="K250" s="14">
        <f t="shared" si="149"/>
        <v>0</v>
      </c>
      <c r="L250" s="14">
        <f t="shared" si="149"/>
        <v>0</v>
      </c>
      <c r="M250" s="14">
        <f t="shared" si="149"/>
        <v>0</v>
      </c>
      <c r="N250" s="14">
        <f t="shared" si="149"/>
        <v>0</v>
      </c>
    </row>
    <row r="251" spans="1:14" s="11" customFormat="1" ht="18" customHeight="1">
      <c r="A251" s="104"/>
      <c r="B251" s="61">
        <v>38</v>
      </c>
      <c r="C251" s="62" t="s">
        <v>377</v>
      </c>
      <c r="D251" s="63">
        <f>D252</f>
        <v>1150000</v>
      </c>
      <c r="E251" s="63">
        <f>E252</f>
        <v>-730000</v>
      </c>
      <c r="F251" s="63">
        <f t="shared" si="148"/>
        <v>420000</v>
      </c>
      <c r="G251" s="63">
        <f>G252</f>
        <v>420000</v>
      </c>
      <c r="H251" s="63">
        <f aca="true" t="shared" si="150" ref="H251:N251">H252</f>
        <v>0</v>
      </c>
      <c r="I251" s="63">
        <f t="shared" si="150"/>
        <v>0</v>
      </c>
      <c r="J251" s="63">
        <f t="shared" si="150"/>
        <v>0</v>
      </c>
      <c r="K251" s="63">
        <f t="shared" si="150"/>
        <v>0</v>
      </c>
      <c r="L251" s="63">
        <f t="shared" si="150"/>
        <v>0</v>
      </c>
      <c r="M251" s="63">
        <f t="shared" si="150"/>
        <v>0</v>
      </c>
      <c r="N251" s="63">
        <f t="shared" si="150"/>
        <v>0</v>
      </c>
    </row>
    <row r="252" spans="1:14" s="96" customFormat="1" ht="15" customHeight="1">
      <c r="A252" s="105"/>
      <c r="B252" s="93">
        <v>381</v>
      </c>
      <c r="C252" s="94" t="s">
        <v>378</v>
      </c>
      <c r="D252" s="59">
        <v>1150000</v>
      </c>
      <c r="E252" s="59">
        <f>F252-D252</f>
        <v>-730000</v>
      </c>
      <c r="F252" s="59">
        <f t="shared" si="148"/>
        <v>420000</v>
      </c>
      <c r="G252" s="59">
        <v>420000</v>
      </c>
      <c r="H252" s="59">
        <v>0</v>
      </c>
      <c r="I252" s="59">
        <v>0</v>
      </c>
      <c r="J252" s="59">
        <v>0</v>
      </c>
      <c r="K252" s="59">
        <v>0</v>
      </c>
      <c r="L252" s="59">
        <v>0</v>
      </c>
      <c r="M252" s="59">
        <v>0</v>
      </c>
      <c r="N252" s="59">
        <v>0</v>
      </c>
    </row>
    <row r="253" spans="1:14" s="11" customFormat="1" ht="24.75" customHeight="1">
      <c r="A253" s="102" t="s">
        <v>76</v>
      </c>
      <c r="B253" s="171" t="s">
        <v>590</v>
      </c>
      <c r="C253" s="172"/>
      <c r="D253" s="14">
        <f>D254</f>
        <v>50000</v>
      </c>
      <c r="E253" s="14">
        <f>E254</f>
        <v>-50000</v>
      </c>
      <c r="F253" s="115">
        <f t="shared" si="148"/>
        <v>0</v>
      </c>
      <c r="G253" s="14">
        <f aca="true" t="shared" si="151" ref="G253:N253">G254</f>
        <v>0</v>
      </c>
      <c r="H253" s="14">
        <f t="shared" si="151"/>
        <v>0</v>
      </c>
      <c r="I253" s="14">
        <f t="shared" si="151"/>
        <v>0</v>
      </c>
      <c r="J253" s="14">
        <f t="shared" si="151"/>
        <v>0</v>
      </c>
      <c r="K253" s="14">
        <f t="shared" si="151"/>
        <v>0</v>
      </c>
      <c r="L253" s="14">
        <f t="shared" si="151"/>
        <v>0</v>
      </c>
      <c r="M253" s="14">
        <f t="shared" si="151"/>
        <v>0</v>
      </c>
      <c r="N253" s="14">
        <f t="shared" si="151"/>
        <v>0</v>
      </c>
    </row>
    <row r="254" spans="1:14" s="11" customFormat="1" ht="18" customHeight="1">
      <c r="A254" s="104"/>
      <c r="B254" s="61">
        <v>42</v>
      </c>
      <c r="C254" s="62" t="s">
        <v>384</v>
      </c>
      <c r="D254" s="63">
        <f>D255</f>
        <v>50000</v>
      </c>
      <c r="E254" s="63">
        <f>E255</f>
        <v>-50000</v>
      </c>
      <c r="F254" s="63">
        <f t="shared" si="148"/>
        <v>0</v>
      </c>
      <c r="G254" s="63">
        <f aca="true" t="shared" si="152" ref="G254:N254">G255</f>
        <v>0</v>
      </c>
      <c r="H254" s="63">
        <f t="shared" si="152"/>
        <v>0</v>
      </c>
      <c r="I254" s="63">
        <f t="shared" si="152"/>
        <v>0</v>
      </c>
      <c r="J254" s="63">
        <f t="shared" si="152"/>
        <v>0</v>
      </c>
      <c r="K254" s="63">
        <f t="shared" si="152"/>
        <v>0</v>
      </c>
      <c r="L254" s="63">
        <f t="shared" si="152"/>
        <v>0</v>
      </c>
      <c r="M254" s="63">
        <f t="shared" si="152"/>
        <v>0</v>
      </c>
      <c r="N254" s="63">
        <f t="shared" si="152"/>
        <v>0</v>
      </c>
    </row>
    <row r="255" spans="1:14" s="96" customFormat="1" ht="15" customHeight="1">
      <c r="A255" s="105"/>
      <c r="B255" s="93" t="s">
        <v>100</v>
      </c>
      <c r="C255" s="94" t="s">
        <v>385</v>
      </c>
      <c r="D255" s="59">
        <v>50000</v>
      </c>
      <c r="E255" s="59">
        <f>F255-D255</f>
        <v>-50000</v>
      </c>
      <c r="F255" s="59">
        <f t="shared" si="148"/>
        <v>0</v>
      </c>
      <c r="G255" s="59">
        <v>0</v>
      </c>
      <c r="H255" s="59">
        <v>0</v>
      </c>
      <c r="I255" s="59">
        <v>0</v>
      </c>
      <c r="J255" s="59">
        <v>0</v>
      </c>
      <c r="K255" s="59">
        <v>0</v>
      </c>
      <c r="L255" s="59">
        <v>0</v>
      </c>
      <c r="M255" s="59">
        <v>0</v>
      </c>
      <c r="N255" s="59">
        <v>0</v>
      </c>
    </row>
    <row r="256" spans="1:14" s="11" customFormat="1" ht="24.75" customHeight="1">
      <c r="A256" s="102" t="s">
        <v>76</v>
      </c>
      <c r="B256" s="171" t="s">
        <v>591</v>
      </c>
      <c r="C256" s="172"/>
      <c r="D256" s="14">
        <f>D257</f>
        <v>150000</v>
      </c>
      <c r="E256" s="14">
        <f>E257</f>
        <v>-140000</v>
      </c>
      <c r="F256" s="115">
        <f aca="true" t="shared" si="153" ref="F256:F264">SUM(G256:N256)</f>
        <v>10000</v>
      </c>
      <c r="G256" s="14">
        <f aca="true" t="shared" si="154" ref="G256:N256">G257</f>
        <v>10000</v>
      </c>
      <c r="H256" s="14">
        <f t="shared" si="154"/>
        <v>0</v>
      </c>
      <c r="I256" s="14">
        <f t="shared" si="154"/>
        <v>0</v>
      </c>
      <c r="J256" s="14">
        <f t="shared" si="154"/>
        <v>0</v>
      </c>
      <c r="K256" s="14">
        <f t="shared" si="154"/>
        <v>0</v>
      </c>
      <c r="L256" s="14">
        <f t="shared" si="154"/>
        <v>0</v>
      </c>
      <c r="M256" s="14">
        <f t="shared" si="154"/>
        <v>0</v>
      </c>
      <c r="N256" s="14">
        <f t="shared" si="154"/>
        <v>0</v>
      </c>
    </row>
    <row r="257" spans="1:14" s="11" customFormat="1" ht="18" customHeight="1">
      <c r="A257" s="104"/>
      <c r="B257" s="61">
        <v>42</v>
      </c>
      <c r="C257" s="62" t="s">
        <v>384</v>
      </c>
      <c r="D257" s="63">
        <f>D258</f>
        <v>150000</v>
      </c>
      <c r="E257" s="63">
        <f>E258</f>
        <v>-140000</v>
      </c>
      <c r="F257" s="63">
        <f t="shared" si="153"/>
        <v>10000</v>
      </c>
      <c r="G257" s="63">
        <f aca="true" t="shared" si="155" ref="G257:N257">G258</f>
        <v>10000</v>
      </c>
      <c r="H257" s="63">
        <f t="shared" si="155"/>
        <v>0</v>
      </c>
      <c r="I257" s="63">
        <f t="shared" si="155"/>
        <v>0</v>
      </c>
      <c r="J257" s="63">
        <f t="shared" si="155"/>
        <v>0</v>
      </c>
      <c r="K257" s="63">
        <f t="shared" si="155"/>
        <v>0</v>
      </c>
      <c r="L257" s="63">
        <f t="shared" si="155"/>
        <v>0</v>
      </c>
      <c r="M257" s="63">
        <f t="shared" si="155"/>
        <v>0</v>
      </c>
      <c r="N257" s="63">
        <f t="shared" si="155"/>
        <v>0</v>
      </c>
    </row>
    <row r="258" spans="1:14" s="96" customFormat="1" ht="15" customHeight="1">
      <c r="A258" s="105"/>
      <c r="B258" s="93" t="s">
        <v>100</v>
      </c>
      <c r="C258" s="94" t="s">
        <v>385</v>
      </c>
      <c r="D258" s="59">
        <v>150000</v>
      </c>
      <c r="E258" s="59">
        <f>F258-D258</f>
        <v>-140000</v>
      </c>
      <c r="F258" s="59">
        <f t="shared" si="153"/>
        <v>10000</v>
      </c>
      <c r="G258" s="59">
        <v>10000</v>
      </c>
      <c r="H258" s="59">
        <v>0</v>
      </c>
      <c r="I258" s="59">
        <v>0</v>
      </c>
      <c r="J258" s="59">
        <v>0</v>
      </c>
      <c r="K258" s="59">
        <v>0</v>
      </c>
      <c r="L258" s="59">
        <v>0</v>
      </c>
      <c r="M258" s="59">
        <v>0</v>
      </c>
      <c r="N258" s="59">
        <v>0</v>
      </c>
    </row>
    <row r="259" spans="1:14" s="11" customFormat="1" ht="24.75" customHeight="1">
      <c r="A259" s="102" t="s">
        <v>76</v>
      </c>
      <c r="B259" s="171" t="s">
        <v>592</v>
      </c>
      <c r="C259" s="172"/>
      <c r="D259" s="14">
        <f>D260</f>
        <v>0</v>
      </c>
      <c r="E259" s="14">
        <f>E260</f>
        <v>0</v>
      </c>
      <c r="F259" s="115">
        <f t="shared" si="153"/>
        <v>0</v>
      </c>
      <c r="G259" s="14">
        <f aca="true" t="shared" si="156" ref="G259:N259">G260</f>
        <v>0</v>
      </c>
      <c r="H259" s="14">
        <f t="shared" si="156"/>
        <v>0</v>
      </c>
      <c r="I259" s="14">
        <f t="shared" si="156"/>
        <v>0</v>
      </c>
      <c r="J259" s="14">
        <f t="shared" si="156"/>
        <v>0</v>
      </c>
      <c r="K259" s="14">
        <f t="shared" si="156"/>
        <v>0</v>
      </c>
      <c r="L259" s="14">
        <f t="shared" si="156"/>
        <v>0</v>
      </c>
      <c r="M259" s="14">
        <f t="shared" si="156"/>
        <v>0</v>
      </c>
      <c r="N259" s="14">
        <f t="shared" si="156"/>
        <v>0</v>
      </c>
    </row>
    <row r="260" spans="1:14" s="11" customFormat="1" ht="18" customHeight="1">
      <c r="A260" s="104"/>
      <c r="B260" s="61" t="s">
        <v>6</v>
      </c>
      <c r="C260" s="62" t="s">
        <v>418</v>
      </c>
      <c r="D260" s="63">
        <f>D261</f>
        <v>0</v>
      </c>
      <c r="E260" s="63">
        <f>E261</f>
        <v>0</v>
      </c>
      <c r="F260" s="63">
        <f t="shared" si="153"/>
        <v>0</v>
      </c>
      <c r="G260" s="63">
        <f aca="true" t="shared" si="157" ref="G260:N260">G261</f>
        <v>0</v>
      </c>
      <c r="H260" s="63">
        <f t="shared" si="157"/>
        <v>0</v>
      </c>
      <c r="I260" s="63">
        <f t="shared" si="157"/>
        <v>0</v>
      </c>
      <c r="J260" s="63">
        <f t="shared" si="157"/>
        <v>0</v>
      </c>
      <c r="K260" s="63">
        <f t="shared" si="157"/>
        <v>0</v>
      </c>
      <c r="L260" s="63">
        <f t="shared" si="157"/>
        <v>0</v>
      </c>
      <c r="M260" s="63">
        <f t="shared" si="157"/>
        <v>0</v>
      </c>
      <c r="N260" s="63">
        <f t="shared" si="157"/>
        <v>0</v>
      </c>
    </row>
    <row r="261" spans="1:14" s="96" customFormat="1" ht="15" customHeight="1">
      <c r="A261" s="105"/>
      <c r="B261" s="93" t="s">
        <v>8</v>
      </c>
      <c r="C261" s="94" t="s">
        <v>419</v>
      </c>
      <c r="D261" s="59">
        <v>0</v>
      </c>
      <c r="E261" s="59">
        <f>F261-D261</f>
        <v>0</v>
      </c>
      <c r="F261" s="59">
        <f t="shared" si="153"/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59">
        <v>0</v>
      </c>
      <c r="M261" s="59">
        <v>0</v>
      </c>
      <c r="N261" s="59">
        <v>0</v>
      </c>
    </row>
    <row r="262" spans="1:14" s="11" customFormat="1" ht="24.75" customHeight="1">
      <c r="A262" s="102" t="s">
        <v>76</v>
      </c>
      <c r="B262" s="171" t="s">
        <v>811</v>
      </c>
      <c r="C262" s="172"/>
      <c r="D262" s="14">
        <f>D263</f>
        <v>0</v>
      </c>
      <c r="E262" s="14">
        <f>E263</f>
        <v>50000</v>
      </c>
      <c r="F262" s="115">
        <f t="shared" si="153"/>
        <v>50000</v>
      </c>
      <c r="G262" s="14">
        <f aca="true" t="shared" si="158" ref="G262:N263">G263</f>
        <v>0</v>
      </c>
      <c r="H262" s="14">
        <f t="shared" si="158"/>
        <v>50000</v>
      </c>
      <c r="I262" s="14">
        <f t="shared" si="158"/>
        <v>0</v>
      </c>
      <c r="J262" s="14">
        <f t="shared" si="158"/>
        <v>0</v>
      </c>
      <c r="K262" s="14">
        <f t="shared" si="158"/>
        <v>0</v>
      </c>
      <c r="L262" s="14">
        <f t="shared" si="158"/>
        <v>0</v>
      </c>
      <c r="M262" s="14">
        <f t="shared" si="158"/>
        <v>0</v>
      </c>
      <c r="N262" s="14">
        <f t="shared" si="158"/>
        <v>0</v>
      </c>
    </row>
    <row r="263" spans="1:14" s="11" customFormat="1" ht="18" customHeight="1">
      <c r="A263" s="104"/>
      <c r="B263" s="61" t="s">
        <v>205</v>
      </c>
      <c r="C263" s="62" t="s">
        <v>389</v>
      </c>
      <c r="D263" s="63">
        <f>D264</f>
        <v>0</v>
      </c>
      <c r="E263" s="63">
        <f>E264</f>
        <v>50000</v>
      </c>
      <c r="F263" s="63">
        <f t="shared" si="153"/>
        <v>50000</v>
      </c>
      <c r="G263" s="63">
        <f>G264</f>
        <v>0</v>
      </c>
      <c r="H263" s="63">
        <f t="shared" si="158"/>
        <v>50000</v>
      </c>
      <c r="I263" s="63">
        <f t="shared" si="158"/>
        <v>0</v>
      </c>
      <c r="J263" s="63">
        <f t="shared" si="158"/>
        <v>0</v>
      </c>
      <c r="K263" s="63">
        <f t="shared" si="158"/>
        <v>0</v>
      </c>
      <c r="L263" s="63">
        <f t="shared" si="158"/>
        <v>0</v>
      </c>
      <c r="M263" s="63">
        <f t="shared" si="158"/>
        <v>0</v>
      </c>
      <c r="N263" s="63">
        <f t="shared" si="158"/>
        <v>0</v>
      </c>
    </row>
    <row r="264" spans="1:14" s="96" customFormat="1" ht="15" customHeight="1">
      <c r="A264" s="105"/>
      <c r="B264" s="93" t="s">
        <v>206</v>
      </c>
      <c r="C264" s="94" t="s">
        <v>397</v>
      </c>
      <c r="D264" s="59">
        <v>0</v>
      </c>
      <c r="E264" s="59">
        <f>F264-D264</f>
        <v>50000</v>
      </c>
      <c r="F264" s="59">
        <f t="shared" si="153"/>
        <v>50000</v>
      </c>
      <c r="G264" s="59">
        <v>0</v>
      </c>
      <c r="H264" s="59">
        <v>50000</v>
      </c>
      <c r="I264" s="59">
        <v>0</v>
      </c>
      <c r="J264" s="59">
        <v>0</v>
      </c>
      <c r="K264" s="59">
        <v>0</v>
      </c>
      <c r="L264" s="59">
        <v>0</v>
      </c>
      <c r="M264" s="59">
        <v>0</v>
      </c>
      <c r="N264" s="59">
        <v>0</v>
      </c>
    </row>
    <row r="265" spans="1:14" s="146" customFormat="1" ht="15" customHeight="1">
      <c r="A265" s="164" t="s">
        <v>17</v>
      </c>
      <c r="B265" s="164" t="s">
        <v>235</v>
      </c>
      <c r="C265" s="163" t="s">
        <v>27</v>
      </c>
      <c r="D265" s="164" t="s">
        <v>752</v>
      </c>
      <c r="E265" s="164" t="s">
        <v>562</v>
      </c>
      <c r="F265" s="165" t="s">
        <v>753</v>
      </c>
      <c r="G265" s="163" t="s">
        <v>709</v>
      </c>
      <c r="H265" s="163"/>
      <c r="I265" s="163"/>
      <c r="J265" s="163"/>
      <c r="K265" s="163"/>
      <c r="L265" s="163"/>
      <c r="M265" s="163"/>
      <c r="N265" s="163"/>
    </row>
    <row r="266" spans="1:14" s="126" customFormat="1" ht="41.25" customHeight="1">
      <c r="A266" s="163"/>
      <c r="B266" s="163"/>
      <c r="C266" s="163"/>
      <c r="D266" s="163"/>
      <c r="E266" s="163"/>
      <c r="F266" s="166"/>
      <c r="G266" s="53" t="s">
        <v>166</v>
      </c>
      <c r="H266" s="53" t="s">
        <v>18</v>
      </c>
      <c r="I266" s="53" t="s">
        <v>165</v>
      </c>
      <c r="J266" s="53" t="s">
        <v>167</v>
      </c>
      <c r="K266" s="53" t="s">
        <v>19</v>
      </c>
      <c r="L266" s="53" t="s">
        <v>416</v>
      </c>
      <c r="M266" s="53" t="s">
        <v>804</v>
      </c>
      <c r="N266" s="53" t="s">
        <v>291</v>
      </c>
    </row>
    <row r="267" spans="1:14" s="55" customFormat="1" ht="10.5" customHeight="1">
      <c r="A267" s="54">
        <v>1</v>
      </c>
      <c r="B267" s="54">
        <v>2</v>
      </c>
      <c r="C267" s="54">
        <v>3</v>
      </c>
      <c r="D267" s="54">
        <v>4</v>
      </c>
      <c r="E267" s="54">
        <v>5</v>
      </c>
      <c r="F267" s="54">
        <v>6</v>
      </c>
      <c r="G267" s="54">
        <v>7</v>
      </c>
      <c r="H267" s="54">
        <v>8</v>
      </c>
      <c r="I267" s="54">
        <v>9</v>
      </c>
      <c r="J267" s="54">
        <v>10</v>
      </c>
      <c r="K267" s="54">
        <v>11</v>
      </c>
      <c r="L267" s="54">
        <v>12</v>
      </c>
      <c r="M267" s="54">
        <v>13</v>
      </c>
      <c r="N267" s="54">
        <v>14</v>
      </c>
    </row>
    <row r="268" spans="1:14" s="11" customFormat="1" ht="30" customHeight="1">
      <c r="A268" s="110"/>
      <c r="B268" s="173" t="s">
        <v>593</v>
      </c>
      <c r="C268" s="174"/>
      <c r="D268" s="15">
        <f>D269+D274+D278+D281+D284+D288+D291+D296+D299+D312</f>
        <v>7362500</v>
      </c>
      <c r="E268" s="15">
        <f>E269+E274+E278+E281+E284+E288+E291+E296+E299+E312</f>
        <v>-3415000</v>
      </c>
      <c r="F268" s="15">
        <f t="shared" si="148"/>
        <v>3947500</v>
      </c>
      <c r="G268" s="15">
        <f aca="true" t="shared" si="159" ref="G268:N268">G269+G274+G278+G281+G284+G288+G291+G296+G299+G312</f>
        <v>566500</v>
      </c>
      <c r="H268" s="15">
        <f t="shared" si="159"/>
        <v>600000</v>
      </c>
      <c r="I268" s="15">
        <f t="shared" si="159"/>
        <v>200000</v>
      </c>
      <c r="J268" s="15">
        <f t="shared" si="159"/>
        <v>1266000</v>
      </c>
      <c r="K268" s="15">
        <f t="shared" si="159"/>
        <v>0</v>
      </c>
      <c r="L268" s="15">
        <f t="shared" si="159"/>
        <v>0</v>
      </c>
      <c r="M268" s="15">
        <f t="shared" si="159"/>
        <v>0</v>
      </c>
      <c r="N268" s="15">
        <f t="shared" si="159"/>
        <v>1315000</v>
      </c>
    </row>
    <row r="269" spans="1:14" s="11" customFormat="1" ht="24.75" customHeight="1">
      <c r="A269" s="102" t="s">
        <v>77</v>
      </c>
      <c r="B269" s="171" t="s">
        <v>594</v>
      </c>
      <c r="C269" s="172"/>
      <c r="D269" s="14">
        <f>D270</f>
        <v>0</v>
      </c>
      <c r="E269" s="14">
        <f>E270</f>
        <v>0</v>
      </c>
      <c r="F269" s="115">
        <f t="shared" si="148"/>
        <v>0</v>
      </c>
      <c r="G269" s="14">
        <f aca="true" t="shared" si="160" ref="G269:N269">G270</f>
        <v>0</v>
      </c>
      <c r="H269" s="14">
        <f t="shared" si="160"/>
        <v>0</v>
      </c>
      <c r="I269" s="14">
        <f t="shared" si="160"/>
        <v>0</v>
      </c>
      <c r="J269" s="14">
        <f t="shared" si="160"/>
        <v>0</v>
      </c>
      <c r="K269" s="14">
        <f t="shared" si="160"/>
        <v>0</v>
      </c>
      <c r="L269" s="14">
        <f t="shared" si="160"/>
        <v>0</v>
      </c>
      <c r="M269" s="14">
        <f t="shared" si="160"/>
        <v>0</v>
      </c>
      <c r="N269" s="14">
        <f t="shared" si="160"/>
        <v>0</v>
      </c>
    </row>
    <row r="270" spans="1:14" s="11" customFormat="1" ht="18" customHeight="1">
      <c r="A270" s="104"/>
      <c r="B270" s="61">
        <v>32</v>
      </c>
      <c r="C270" s="62" t="s">
        <v>10</v>
      </c>
      <c r="D270" s="63">
        <f>D271+D272+D273</f>
        <v>0</v>
      </c>
      <c r="E270" s="63">
        <f>E271+E272+E273</f>
        <v>0</v>
      </c>
      <c r="F270" s="63">
        <f t="shared" si="148"/>
        <v>0</v>
      </c>
      <c r="G270" s="63">
        <f aca="true" t="shared" si="161" ref="G270:N270">G271+G272+G273</f>
        <v>0</v>
      </c>
      <c r="H270" s="63">
        <f t="shared" si="161"/>
        <v>0</v>
      </c>
      <c r="I270" s="63">
        <f t="shared" si="161"/>
        <v>0</v>
      </c>
      <c r="J270" s="63">
        <f t="shared" si="161"/>
        <v>0</v>
      </c>
      <c r="K270" s="63">
        <f t="shared" si="161"/>
        <v>0</v>
      </c>
      <c r="L270" s="63">
        <f t="shared" si="161"/>
        <v>0</v>
      </c>
      <c r="M270" s="63">
        <f>M271+M272+M273</f>
        <v>0</v>
      </c>
      <c r="N270" s="63">
        <f t="shared" si="161"/>
        <v>0</v>
      </c>
    </row>
    <row r="271" spans="1:14" s="96" customFormat="1" ht="15" customHeight="1">
      <c r="A271" s="105"/>
      <c r="B271" s="93">
        <v>322</v>
      </c>
      <c r="C271" s="94" t="s">
        <v>366</v>
      </c>
      <c r="D271" s="59">
        <v>0</v>
      </c>
      <c r="E271" s="59">
        <f>F271-D271</f>
        <v>0</v>
      </c>
      <c r="F271" s="59">
        <f t="shared" si="148"/>
        <v>0</v>
      </c>
      <c r="G271" s="59">
        <v>0</v>
      </c>
      <c r="H271" s="59">
        <v>0</v>
      </c>
      <c r="I271" s="59">
        <v>0</v>
      </c>
      <c r="J271" s="59">
        <v>0</v>
      </c>
      <c r="K271" s="59">
        <v>0</v>
      </c>
      <c r="L271" s="59">
        <v>0</v>
      </c>
      <c r="M271" s="59">
        <v>0</v>
      </c>
      <c r="N271" s="59">
        <v>0</v>
      </c>
    </row>
    <row r="272" spans="1:14" s="96" customFormat="1" ht="15" customHeight="1">
      <c r="A272" s="105"/>
      <c r="B272" s="93">
        <v>323</v>
      </c>
      <c r="C272" s="94" t="s">
        <v>372</v>
      </c>
      <c r="D272" s="59">
        <v>0</v>
      </c>
      <c r="E272" s="59">
        <f>F272-D272</f>
        <v>0</v>
      </c>
      <c r="F272" s="59">
        <f t="shared" si="148"/>
        <v>0</v>
      </c>
      <c r="G272" s="59">
        <v>0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59">
        <v>0</v>
      </c>
      <c r="N272" s="59">
        <v>0</v>
      </c>
    </row>
    <row r="273" spans="1:14" s="96" customFormat="1" ht="15" customHeight="1">
      <c r="A273" s="105"/>
      <c r="B273" s="93">
        <v>329</v>
      </c>
      <c r="C273" s="94" t="s">
        <v>367</v>
      </c>
      <c r="D273" s="59">
        <v>0</v>
      </c>
      <c r="E273" s="59">
        <f>F273-D273</f>
        <v>0</v>
      </c>
      <c r="F273" s="59">
        <f t="shared" si="148"/>
        <v>0</v>
      </c>
      <c r="G273" s="59">
        <v>0</v>
      </c>
      <c r="H273" s="59">
        <v>0</v>
      </c>
      <c r="I273" s="59">
        <v>0</v>
      </c>
      <c r="J273" s="59">
        <v>0</v>
      </c>
      <c r="K273" s="59">
        <v>0</v>
      </c>
      <c r="L273" s="59">
        <v>0</v>
      </c>
      <c r="M273" s="59">
        <v>0</v>
      </c>
      <c r="N273" s="59">
        <v>0</v>
      </c>
    </row>
    <row r="274" spans="1:14" s="11" customFormat="1" ht="24.75" customHeight="1">
      <c r="A274" s="102" t="s">
        <v>77</v>
      </c>
      <c r="B274" s="171" t="s">
        <v>693</v>
      </c>
      <c r="C274" s="172"/>
      <c r="D274" s="14">
        <f>D275</f>
        <v>50000</v>
      </c>
      <c r="E274" s="14">
        <f>E275</f>
        <v>-50000</v>
      </c>
      <c r="F274" s="115">
        <f t="shared" si="148"/>
        <v>0</v>
      </c>
      <c r="G274" s="14">
        <f aca="true" t="shared" si="162" ref="G274:N274">G275</f>
        <v>0</v>
      </c>
      <c r="H274" s="14">
        <f t="shared" si="162"/>
        <v>0</v>
      </c>
      <c r="I274" s="14">
        <f t="shared" si="162"/>
        <v>0</v>
      </c>
      <c r="J274" s="14">
        <f t="shared" si="162"/>
        <v>0</v>
      </c>
      <c r="K274" s="14">
        <f t="shared" si="162"/>
        <v>0</v>
      </c>
      <c r="L274" s="14">
        <f t="shared" si="162"/>
        <v>0</v>
      </c>
      <c r="M274" s="14">
        <f t="shared" si="162"/>
        <v>0</v>
      </c>
      <c r="N274" s="14">
        <f t="shared" si="162"/>
        <v>0</v>
      </c>
    </row>
    <row r="275" spans="1:14" s="11" customFormat="1" ht="18" customHeight="1">
      <c r="A275" s="104"/>
      <c r="B275" s="61">
        <v>32</v>
      </c>
      <c r="C275" s="62" t="s">
        <v>10</v>
      </c>
      <c r="D275" s="63">
        <f>D276+D277</f>
        <v>50000</v>
      </c>
      <c r="E275" s="63">
        <f>E276+E277</f>
        <v>-50000</v>
      </c>
      <c r="F275" s="63">
        <f t="shared" si="148"/>
        <v>0</v>
      </c>
      <c r="G275" s="63">
        <f aca="true" t="shared" si="163" ref="G275:N275">G276+G277</f>
        <v>0</v>
      </c>
      <c r="H275" s="63">
        <f t="shared" si="163"/>
        <v>0</v>
      </c>
      <c r="I275" s="63">
        <f t="shared" si="163"/>
        <v>0</v>
      </c>
      <c r="J275" s="63">
        <f t="shared" si="163"/>
        <v>0</v>
      </c>
      <c r="K275" s="63">
        <f t="shared" si="163"/>
        <v>0</v>
      </c>
      <c r="L275" s="63">
        <f t="shared" si="163"/>
        <v>0</v>
      </c>
      <c r="M275" s="63">
        <f>M276+M277</f>
        <v>0</v>
      </c>
      <c r="N275" s="63">
        <f t="shared" si="163"/>
        <v>0</v>
      </c>
    </row>
    <row r="276" spans="1:14" s="96" customFormat="1" ht="15" customHeight="1">
      <c r="A276" s="105"/>
      <c r="B276" s="93">
        <v>323</v>
      </c>
      <c r="C276" s="94" t="s">
        <v>372</v>
      </c>
      <c r="D276" s="59">
        <v>50000</v>
      </c>
      <c r="E276" s="59">
        <f>F276-D276</f>
        <v>-50000</v>
      </c>
      <c r="F276" s="59">
        <f t="shared" si="148"/>
        <v>0</v>
      </c>
      <c r="G276" s="59">
        <v>0</v>
      </c>
      <c r="H276" s="59">
        <v>0</v>
      </c>
      <c r="I276" s="59">
        <v>0</v>
      </c>
      <c r="J276" s="59">
        <v>0</v>
      </c>
      <c r="K276" s="59">
        <v>0</v>
      </c>
      <c r="L276" s="59">
        <v>0</v>
      </c>
      <c r="M276" s="59">
        <v>0</v>
      </c>
      <c r="N276" s="59">
        <v>0</v>
      </c>
    </row>
    <row r="277" spans="1:14" s="96" customFormat="1" ht="15" customHeight="1">
      <c r="A277" s="105"/>
      <c r="B277" s="93">
        <v>329</v>
      </c>
      <c r="C277" s="94" t="s">
        <v>367</v>
      </c>
      <c r="D277" s="59">
        <v>0</v>
      </c>
      <c r="E277" s="59">
        <f>F277-D277</f>
        <v>0</v>
      </c>
      <c r="F277" s="59">
        <f t="shared" si="148"/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59">
        <v>0</v>
      </c>
      <c r="M277" s="59">
        <v>0</v>
      </c>
      <c r="N277" s="59">
        <v>0</v>
      </c>
    </row>
    <row r="278" spans="1:14" s="11" customFormat="1" ht="24" customHeight="1">
      <c r="A278" s="102" t="s">
        <v>77</v>
      </c>
      <c r="B278" s="171" t="s">
        <v>595</v>
      </c>
      <c r="C278" s="172"/>
      <c r="D278" s="14">
        <f>D279</f>
        <v>650000</v>
      </c>
      <c r="E278" s="14">
        <f>E279</f>
        <v>-450000</v>
      </c>
      <c r="F278" s="115">
        <f aca="true" t="shared" si="164" ref="F278:F283">SUM(G278:N278)</f>
        <v>200000</v>
      </c>
      <c r="G278" s="14">
        <f aca="true" t="shared" si="165" ref="G278:N278">G279</f>
        <v>200000</v>
      </c>
      <c r="H278" s="14">
        <f t="shared" si="165"/>
        <v>0</v>
      </c>
      <c r="I278" s="14">
        <f t="shared" si="165"/>
        <v>0</v>
      </c>
      <c r="J278" s="14">
        <f t="shared" si="165"/>
        <v>0</v>
      </c>
      <c r="K278" s="14">
        <f t="shared" si="165"/>
        <v>0</v>
      </c>
      <c r="L278" s="14">
        <f t="shared" si="165"/>
        <v>0</v>
      </c>
      <c r="M278" s="14">
        <f t="shared" si="165"/>
        <v>0</v>
      </c>
      <c r="N278" s="14">
        <f t="shared" si="165"/>
        <v>0</v>
      </c>
    </row>
    <row r="279" spans="1:14" s="11" customFormat="1" ht="18" customHeight="1">
      <c r="A279" s="104"/>
      <c r="B279" s="61">
        <v>38</v>
      </c>
      <c r="C279" s="62" t="s">
        <v>377</v>
      </c>
      <c r="D279" s="63">
        <f>D280</f>
        <v>650000</v>
      </c>
      <c r="E279" s="63">
        <f>E280</f>
        <v>-450000</v>
      </c>
      <c r="F279" s="63">
        <f t="shared" si="164"/>
        <v>200000</v>
      </c>
      <c r="G279" s="63">
        <f aca="true" t="shared" si="166" ref="G279:N279">G280</f>
        <v>200000</v>
      </c>
      <c r="H279" s="63">
        <f t="shared" si="166"/>
        <v>0</v>
      </c>
      <c r="I279" s="63">
        <f t="shared" si="166"/>
        <v>0</v>
      </c>
      <c r="J279" s="63">
        <f t="shared" si="166"/>
        <v>0</v>
      </c>
      <c r="K279" s="63">
        <f t="shared" si="166"/>
        <v>0</v>
      </c>
      <c r="L279" s="63">
        <f t="shared" si="166"/>
        <v>0</v>
      </c>
      <c r="M279" s="63">
        <f t="shared" si="166"/>
        <v>0</v>
      </c>
      <c r="N279" s="63">
        <f t="shared" si="166"/>
        <v>0</v>
      </c>
    </row>
    <row r="280" spans="1:14" s="96" customFormat="1" ht="15" customHeight="1">
      <c r="A280" s="105"/>
      <c r="B280" s="93">
        <v>381</v>
      </c>
      <c r="C280" s="94" t="s">
        <v>378</v>
      </c>
      <c r="D280" s="59">
        <v>650000</v>
      </c>
      <c r="E280" s="59">
        <f>F280-D280</f>
        <v>-450000</v>
      </c>
      <c r="F280" s="59">
        <f t="shared" si="164"/>
        <v>200000</v>
      </c>
      <c r="G280" s="59">
        <v>200000</v>
      </c>
      <c r="H280" s="59">
        <v>0</v>
      </c>
      <c r="I280" s="59">
        <v>0</v>
      </c>
      <c r="J280" s="59">
        <v>0</v>
      </c>
      <c r="K280" s="59">
        <v>0</v>
      </c>
      <c r="L280" s="59">
        <v>0</v>
      </c>
      <c r="M280" s="59">
        <v>0</v>
      </c>
      <c r="N280" s="59">
        <v>0</v>
      </c>
    </row>
    <row r="281" spans="1:14" s="11" customFormat="1" ht="24.75" customHeight="1">
      <c r="A281" s="102" t="s">
        <v>77</v>
      </c>
      <c r="B281" s="180" t="s">
        <v>596</v>
      </c>
      <c r="C281" s="181"/>
      <c r="D281" s="14">
        <f>D282</f>
        <v>175000</v>
      </c>
      <c r="E281" s="14">
        <f>E282</f>
        <v>-175000</v>
      </c>
      <c r="F281" s="115">
        <f t="shared" si="164"/>
        <v>0</v>
      </c>
      <c r="G281" s="14">
        <f aca="true" t="shared" si="167" ref="G281:N281">G282</f>
        <v>0</v>
      </c>
      <c r="H281" s="14">
        <f t="shared" si="167"/>
        <v>0</v>
      </c>
      <c r="I281" s="14">
        <f t="shared" si="167"/>
        <v>0</v>
      </c>
      <c r="J281" s="14">
        <f t="shared" si="167"/>
        <v>0</v>
      </c>
      <c r="K281" s="14">
        <f t="shared" si="167"/>
        <v>0</v>
      </c>
      <c r="L281" s="14">
        <f t="shared" si="167"/>
        <v>0</v>
      </c>
      <c r="M281" s="14">
        <f t="shared" si="167"/>
        <v>0</v>
      </c>
      <c r="N281" s="14">
        <f t="shared" si="167"/>
        <v>0</v>
      </c>
    </row>
    <row r="282" spans="1:14" s="11" customFormat="1" ht="18" customHeight="1">
      <c r="A282" s="104"/>
      <c r="B282" s="61" t="s">
        <v>205</v>
      </c>
      <c r="C282" s="62" t="s">
        <v>389</v>
      </c>
      <c r="D282" s="63">
        <f>D283</f>
        <v>175000</v>
      </c>
      <c r="E282" s="63">
        <f>E283</f>
        <v>-175000</v>
      </c>
      <c r="F282" s="63">
        <f t="shared" si="164"/>
        <v>0</v>
      </c>
      <c r="G282" s="63">
        <f>G283</f>
        <v>0</v>
      </c>
      <c r="H282" s="63">
        <f aca="true" t="shared" si="168" ref="H282:N282">H283</f>
        <v>0</v>
      </c>
      <c r="I282" s="63">
        <f t="shared" si="168"/>
        <v>0</v>
      </c>
      <c r="J282" s="63">
        <f t="shared" si="168"/>
        <v>0</v>
      </c>
      <c r="K282" s="63">
        <f t="shared" si="168"/>
        <v>0</v>
      </c>
      <c r="L282" s="63">
        <f t="shared" si="168"/>
        <v>0</v>
      </c>
      <c r="M282" s="63">
        <f t="shared" si="168"/>
        <v>0</v>
      </c>
      <c r="N282" s="63">
        <f t="shared" si="168"/>
        <v>0</v>
      </c>
    </row>
    <row r="283" spans="1:14" s="96" customFormat="1" ht="15" customHeight="1">
      <c r="A283" s="105"/>
      <c r="B283" s="93" t="s">
        <v>238</v>
      </c>
      <c r="C283" s="94" t="s">
        <v>390</v>
      </c>
      <c r="D283" s="59">
        <v>175000</v>
      </c>
      <c r="E283" s="59">
        <f>F283-D283</f>
        <v>-175000</v>
      </c>
      <c r="F283" s="59">
        <f t="shared" si="164"/>
        <v>0</v>
      </c>
      <c r="G283" s="59">
        <v>0</v>
      </c>
      <c r="H283" s="59">
        <v>0</v>
      </c>
      <c r="I283" s="59">
        <v>0</v>
      </c>
      <c r="J283" s="59">
        <v>0</v>
      </c>
      <c r="K283" s="59">
        <v>0</v>
      </c>
      <c r="L283" s="59">
        <v>0</v>
      </c>
      <c r="M283" s="59">
        <v>0</v>
      </c>
      <c r="N283" s="59">
        <v>0</v>
      </c>
    </row>
    <row r="284" spans="1:14" s="11" customFormat="1" ht="24" customHeight="1">
      <c r="A284" s="102" t="s">
        <v>77</v>
      </c>
      <c r="B284" s="171" t="s">
        <v>597</v>
      </c>
      <c r="C284" s="172"/>
      <c r="D284" s="14">
        <f>D285</f>
        <v>1457500</v>
      </c>
      <c r="E284" s="14">
        <f>E285</f>
        <v>-895000</v>
      </c>
      <c r="F284" s="115">
        <f aca="true" t="shared" si="169" ref="F284:F294">SUM(G284:N284)</f>
        <v>562500</v>
      </c>
      <c r="G284" s="14">
        <f aca="true" t="shared" si="170" ref="G284:N284">G285</f>
        <v>267500</v>
      </c>
      <c r="H284" s="14">
        <f t="shared" si="170"/>
        <v>100000</v>
      </c>
      <c r="I284" s="14">
        <f t="shared" si="170"/>
        <v>0</v>
      </c>
      <c r="J284" s="14">
        <f t="shared" si="170"/>
        <v>195000</v>
      </c>
      <c r="K284" s="14">
        <f t="shared" si="170"/>
        <v>0</v>
      </c>
      <c r="L284" s="14">
        <f t="shared" si="170"/>
        <v>0</v>
      </c>
      <c r="M284" s="14">
        <f t="shared" si="170"/>
        <v>0</v>
      </c>
      <c r="N284" s="14">
        <f t="shared" si="170"/>
        <v>0</v>
      </c>
    </row>
    <row r="285" spans="1:14" s="11" customFormat="1" ht="18" customHeight="1">
      <c r="A285" s="104"/>
      <c r="B285" s="61">
        <v>32</v>
      </c>
      <c r="C285" s="62" t="s">
        <v>10</v>
      </c>
      <c r="D285" s="63">
        <f>D286+D287</f>
        <v>1457500</v>
      </c>
      <c r="E285" s="63">
        <f>E286+E287</f>
        <v>-895000</v>
      </c>
      <c r="F285" s="63">
        <f t="shared" si="169"/>
        <v>562500</v>
      </c>
      <c r="G285" s="63">
        <f aca="true" t="shared" si="171" ref="G285:N285">G286+G287</f>
        <v>267500</v>
      </c>
      <c r="H285" s="63">
        <f t="shared" si="171"/>
        <v>100000</v>
      </c>
      <c r="I285" s="63">
        <f t="shared" si="171"/>
        <v>0</v>
      </c>
      <c r="J285" s="63">
        <f t="shared" si="171"/>
        <v>195000</v>
      </c>
      <c r="K285" s="63">
        <f t="shared" si="171"/>
        <v>0</v>
      </c>
      <c r="L285" s="63">
        <f t="shared" si="171"/>
        <v>0</v>
      </c>
      <c r="M285" s="63">
        <f>M286+M287</f>
        <v>0</v>
      </c>
      <c r="N285" s="63">
        <f t="shared" si="171"/>
        <v>0</v>
      </c>
    </row>
    <row r="286" spans="1:14" s="96" customFormat="1" ht="14.25" customHeight="1">
      <c r="A286" s="105"/>
      <c r="B286" s="93">
        <v>322</v>
      </c>
      <c r="C286" s="94" t="s">
        <v>366</v>
      </c>
      <c r="D286" s="59">
        <v>160000</v>
      </c>
      <c r="E286" s="59">
        <f>F286-D286</f>
        <v>-70000</v>
      </c>
      <c r="F286" s="59">
        <f t="shared" si="169"/>
        <v>90000</v>
      </c>
      <c r="G286" s="59">
        <v>90000</v>
      </c>
      <c r="H286" s="59">
        <v>0</v>
      </c>
      <c r="I286" s="59">
        <v>0</v>
      </c>
      <c r="J286" s="57">
        <v>0</v>
      </c>
      <c r="K286" s="57">
        <v>0</v>
      </c>
      <c r="L286" s="57">
        <v>0</v>
      </c>
      <c r="M286" s="57">
        <v>0</v>
      </c>
      <c r="N286" s="57">
        <v>0</v>
      </c>
    </row>
    <row r="287" spans="1:14" s="96" customFormat="1" ht="14.25" customHeight="1">
      <c r="A287" s="105"/>
      <c r="B287" s="93">
        <v>323</v>
      </c>
      <c r="C287" s="94" t="s">
        <v>372</v>
      </c>
      <c r="D287" s="59">
        <v>1297500</v>
      </c>
      <c r="E287" s="59">
        <f>F287-D287</f>
        <v>-825000</v>
      </c>
      <c r="F287" s="59">
        <f t="shared" si="169"/>
        <v>472500</v>
      </c>
      <c r="G287" s="59">
        <v>177500</v>
      </c>
      <c r="H287" s="59">
        <v>100000</v>
      </c>
      <c r="I287" s="59">
        <v>0</v>
      </c>
      <c r="J287" s="59">
        <v>195000</v>
      </c>
      <c r="K287" s="59">
        <v>0</v>
      </c>
      <c r="L287" s="59">
        <v>0</v>
      </c>
      <c r="M287" s="59">
        <v>0</v>
      </c>
      <c r="N287" s="59">
        <v>0</v>
      </c>
    </row>
    <row r="288" spans="1:14" s="11" customFormat="1" ht="24" customHeight="1">
      <c r="A288" s="102" t="s">
        <v>77</v>
      </c>
      <c r="B288" s="171" t="s">
        <v>598</v>
      </c>
      <c r="C288" s="172"/>
      <c r="D288" s="14">
        <f>D289</f>
        <v>3000000</v>
      </c>
      <c r="E288" s="14">
        <f>E289</f>
        <v>-1900000</v>
      </c>
      <c r="F288" s="115">
        <f t="shared" si="169"/>
        <v>1100000</v>
      </c>
      <c r="G288" s="14">
        <f aca="true" t="shared" si="172" ref="G288:N288">G289</f>
        <v>79000</v>
      </c>
      <c r="H288" s="14">
        <f t="shared" si="172"/>
        <v>0</v>
      </c>
      <c r="I288" s="14">
        <f t="shared" si="172"/>
        <v>100000</v>
      </c>
      <c r="J288" s="14">
        <f t="shared" si="172"/>
        <v>921000</v>
      </c>
      <c r="K288" s="14">
        <f t="shared" si="172"/>
        <v>0</v>
      </c>
      <c r="L288" s="14">
        <f t="shared" si="172"/>
        <v>0</v>
      </c>
      <c r="M288" s="14">
        <f t="shared" si="172"/>
        <v>0</v>
      </c>
      <c r="N288" s="14">
        <f t="shared" si="172"/>
        <v>0</v>
      </c>
    </row>
    <row r="289" spans="1:14" s="11" customFormat="1" ht="18" customHeight="1">
      <c r="A289" s="104"/>
      <c r="B289" s="61">
        <v>45</v>
      </c>
      <c r="C289" s="62" t="s">
        <v>391</v>
      </c>
      <c r="D289" s="63">
        <f>D290</f>
        <v>3000000</v>
      </c>
      <c r="E289" s="63">
        <f>E290</f>
        <v>-1900000</v>
      </c>
      <c r="F289" s="63">
        <f t="shared" si="169"/>
        <v>1100000</v>
      </c>
      <c r="G289" s="63">
        <f>G290</f>
        <v>79000</v>
      </c>
      <c r="H289" s="63">
        <f aca="true" t="shared" si="173" ref="H289:N289">H290</f>
        <v>0</v>
      </c>
      <c r="I289" s="63">
        <f t="shared" si="173"/>
        <v>100000</v>
      </c>
      <c r="J289" s="63">
        <f t="shared" si="173"/>
        <v>921000</v>
      </c>
      <c r="K289" s="63">
        <f t="shared" si="173"/>
        <v>0</v>
      </c>
      <c r="L289" s="63">
        <f t="shared" si="173"/>
        <v>0</v>
      </c>
      <c r="M289" s="63">
        <f t="shared" si="173"/>
        <v>0</v>
      </c>
      <c r="N289" s="63">
        <f t="shared" si="173"/>
        <v>0</v>
      </c>
    </row>
    <row r="290" spans="1:14" s="96" customFormat="1" ht="14.25" customHeight="1">
      <c r="A290" s="105"/>
      <c r="B290" s="93">
        <v>451</v>
      </c>
      <c r="C290" s="94" t="s">
        <v>392</v>
      </c>
      <c r="D290" s="59">
        <v>3000000</v>
      </c>
      <c r="E290" s="59">
        <f>F290-D290</f>
        <v>-1900000</v>
      </c>
      <c r="F290" s="59">
        <f t="shared" si="169"/>
        <v>1100000</v>
      </c>
      <c r="G290" s="59">
        <v>79000</v>
      </c>
      <c r="H290" s="59">
        <v>0</v>
      </c>
      <c r="I290" s="59">
        <v>100000</v>
      </c>
      <c r="J290" s="59">
        <v>921000</v>
      </c>
      <c r="K290" s="59">
        <v>0</v>
      </c>
      <c r="L290" s="59">
        <v>0</v>
      </c>
      <c r="M290" s="59">
        <v>0</v>
      </c>
      <c r="N290" s="59">
        <v>0</v>
      </c>
    </row>
    <row r="291" spans="1:14" s="11" customFormat="1" ht="24" customHeight="1">
      <c r="A291" s="102" t="s">
        <v>77</v>
      </c>
      <c r="B291" s="171" t="s">
        <v>599</v>
      </c>
      <c r="C291" s="172"/>
      <c r="D291" s="14">
        <f>D292+D294</f>
        <v>80000</v>
      </c>
      <c r="E291" s="14">
        <f>E292+E294</f>
        <v>-80000</v>
      </c>
      <c r="F291" s="120">
        <f t="shared" si="169"/>
        <v>0</v>
      </c>
      <c r="G291" s="14">
        <f aca="true" t="shared" si="174" ref="G291:N291">G292+G294</f>
        <v>0</v>
      </c>
      <c r="H291" s="14">
        <f t="shared" si="174"/>
        <v>0</v>
      </c>
      <c r="I291" s="14">
        <f t="shared" si="174"/>
        <v>0</v>
      </c>
      <c r="J291" s="14">
        <f t="shared" si="174"/>
        <v>0</v>
      </c>
      <c r="K291" s="14">
        <f t="shared" si="174"/>
        <v>0</v>
      </c>
      <c r="L291" s="14">
        <f t="shared" si="174"/>
        <v>0</v>
      </c>
      <c r="M291" s="14">
        <f t="shared" si="174"/>
        <v>0</v>
      </c>
      <c r="N291" s="14">
        <f t="shared" si="174"/>
        <v>0</v>
      </c>
    </row>
    <row r="292" spans="1:14" s="11" customFormat="1" ht="18" customHeight="1">
      <c r="A292" s="104"/>
      <c r="B292" s="61">
        <v>32</v>
      </c>
      <c r="C292" s="62" t="s">
        <v>10</v>
      </c>
      <c r="D292" s="63">
        <f>D293</f>
        <v>30000</v>
      </c>
      <c r="E292" s="63">
        <f>E293</f>
        <v>-30000</v>
      </c>
      <c r="F292" s="63">
        <f t="shared" si="169"/>
        <v>0</v>
      </c>
      <c r="G292" s="63">
        <f>G293</f>
        <v>0</v>
      </c>
      <c r="H292" s="63">
        <f aca="true" t="shared" si="175" ref="H292:N292">H293</f>
        <v>0</v>
      </c>
      <c r="I292" s="63">
        <f t="shared" si="175"/>
        <v>0</v>
      </c>
      <c r="J292" s="63">
        <f t="shared" si="175"/>
        <v>0</v>
      </c>
      <c r="K292" s="63">
        <f t="shared" si="175"/>
        <v>0</v>
      </c>
      <c r="L292" s="63">
        <f t="shared" si="175"/>
        <v>0</v>
      </c>
      <c r="M292" s="63">
        <f t="shared" si="175"/>
        <v>0</v>
      </c>
      <c r="N292" s="63">
        <f t="shared" si="175"/>
        <v>0</v>
      </c>
    </row>
    <row r="293" spans="1:14" s="96" customFormat="1" ht="14.25" customHeight="1">
      <c r="A293" s="105"/>
      <c r="B293" s="93">
        <v>322</v>
      </c>
      <c r="C293" s="94" t="s">
        <v>366</v>
      </c>
      <c r="D293" s="59">
        <v>30000</v>
      </c>
      <c r="E293" s="59">
        <f>F293-D293</f>
        <v>-30000</v>
      </c>
      <c r="F293" s="59">
        <f t="shared" si="169"/>
        <v>0</v>
      </c>
      <c r="G293" s="59">
        <v>0</v>
      </c>
      <c r="H293" s="59">
        <v>0</v>
      </c>
      <c r="I293" s="59">
        <v>0</v>
      </c>
      <c r="J293" s="57">
        <v>0</v>
      </c>
      <c r="K293" s="57">
        <v>0</v>
      </c>
      <c r="L293" s="57">
        <v>0</v>
      </c>
      <c r="M293" s="57">
        <v>0</v>
      </c>
      <c r="N293" s="57">
        <v>0</v>
      </c>
    </row>
    <row r="294" spans="1:14" s="11" customFormat="1" ht="18" customHeight="1">
      <c r="A294" s="104"/>
      <c r="B294" s="61">
        <v>42</v>
      </c>
      <c r="C294" s="61" t="s">
        <v>393</v>
      </c>
      <c r="D294" s="63">
        <f>D295</f>
        <v>50000</v>
      </c>
      <c r="E294" s="63">
        <f>E295</f>
        <v>-50000</v>
      </c>
      <c r="F294" s="63">
        <f t="shared" si="169"/>
        <v>0</v>
      </c>
      <c r="G294" s="63">
        <f>G295</f>
        <v>0</v>
      </c>
      <c r="H294" s="63">
        <f aca="true" t="shared" si="176" ref="H294:N294">H295</f>
        <v>0</v>
      </c>
      <c r="I294" s="63">
        <f t="shared" si="176"/>
        <v>0</v>
      </c>
      <c r="J294" s="63">
        <f t="shared" si="176"/>
        <v>0</v>
      </c>
      <c r="K294" s="63">
        <f t="shared" si="176"/>
        <v>0</v>
      </c>
      <c r="L294" s="63">
        <f t="shared" si="176"/>
        <v>0</v>
      </c>
      <c r="M294" s="63">
        <f t="shared" si="176"/>
        <v>0</v>
      </c>
      <c r="N294" s="63">
        <f t="shared" si="176"/>
        <v>0</v>
      </c>
    </row>
    <row r="295" spans="1:14" s="96" customFormat="1" ht="14.25" customHeight="1">
      <c r="A295" s="105"/>
      <c r="B295" s="93" t="s">
        <v>99</v>
      </c>
      <c r="C295" s="94" t="s">
        <v>369</v>
      </c>
      <c r="D295" s="59">
        <v>50000</v>
      </c>
      <c r="E295" s="59">
        <f>F295-D295</f>
        <v>-50000</v>
      </c>
      <c r="F295" s="59">
        <f>SUM(G295:N295)</f>
        <v>0</v>
      </c>
      <c r="G295" s="59">
        <v>0</v>
      </c>
      <c r="H295" s="59">
        <v>0</v>
      </c>
      <c r="I295" s="59">
        <v>0</v>
      </c>
      <c r="J295" s="59">
        <v>0</v>
      </c>
      <c r="K295" s="59">
        <v>0</v>
      </c>
      <c r="L295" s="59">
        <v>0</v>
      </c>
      <c r="M295" s="59">
        <v>0</v>
      </c>
      <c r="N295" s="59">
        <v>0</v>
      </c>
    </row>
    <row r="296" spans="1:14" s="11" customFormat="1" ht="24" customHeight="1">
      <c r="A296" s="102" t="s">
        <v>77</v>
      </c>
      <c r="B296" s="171" t="s">
        <v>600</v>
      </c>
      <c r="C296" s="172"/>
      <c r="D296" s="14">
        <f>D297</f>
        <v>250000</v>
      </c>
      <c r="E296" s="14">
        <f>E297</f>
        <v>-180000</v>
      </c>
      <c r="F296" s="115">
        <f>SUM(G296:N296)</f>
        <v>70000</v>
      </c>
      <c r="G296" s="14">
        <f aca="true" t="shared" si="177" ref="G296:N296">G297</f>
        <v>20000</v>
      </c>
      <c r="H296" s="14">
        <f t="shared" si="177"/>
        <v>0</v>
      </c>
      <c r="I296" s="14">
        <f t="shared" si="177"/>
        <v>0</v>
      </c>
      <c r="J296" s="14">
        <f t="shared" si="177"/>
        <v>50000</v>
      </c>
      <c r="K296" s="14">
        <f t="shared" si="177"/>
        <v>0</v>
      </c>
      <c r="L296" s="14">
        <f t="shared" si="177"/>
        <v>0</v>
      </c>
      <c r="M296" s="14">
        <f t="shared" si="177"/>
        <v>0</v>
      </c>
      <c r="N296" s="14">
        <f t="shared" si="177"/>
        <v>0</v>
      </c>
    </row>
    <row r="297" spans="1:14" s="11" customFormat="1" ht="18" customHeight="1">
      <c r="A297" s="104"/>
      <c r="B297" s="61">
        <v>45</v>
      </c>
      <c r="C297" s="62" t="s">
        <v>391</v>
      </c>
      <c r="D297" s="63">
        <f>D298</f>
        <v>250000</v>
      </c>
      <c r="E297" s="63">
        <f>E298</f>
        <v>-180000</v>
      </c>
      <c r="F297" s="63">
        <f>SUM(G297:N297)</f>
        <v>70000</v>
      </c>
      <c r="G297" s="63">
        <f aca="true" t="shared" si="178" ref="G297:N297">G298</f>
        <v>20000</v>
      </c>
      <c r="H297" s="63">
        <f t="shared" si="178"/>
        <v>0</v>
      </c>
      <c r="I297" s="63">
        <f t="shared" si="178"/>
        <v>0</v>
      </c>
      <c r="J297" s="63">
        <f t="shared" si="178"/>
        <v>50000</v>
      </c>
      <c r="K297" s="63">
        <f t="shared" si="178"/>
        <v>0</v>
      </c>
      <c r="L297" s="63">
        <f t="shared" si="178"/>
        <v>0</v>
      </c>
      <c r="M297" s="63">
        <f t="shared" si="178"/>
        <v>0</v>
      </c>
      <c r="N297" s="63">
        <f t="shared" si="178"/>
        <v>0</v>
      </c>
    </row>
    <row r="298" spans="1:14" s="96" customFormat="1" ht="14.25" customHeight="1">
      <c r="A298" s="105"/>
      <c r="B298" s="93">
        <v>451</v>
      </c>
      <c r="C298" s="94" t="s">
        <v>392</v>
      </c>
      <c r="D298" s="59">
        <v>250000</v>
      </c>
      <c r="E298" s="59">
        <f>F298-D298</f>
        <v>-180000</v>
      </c>
      <c r="F298" s="59">
        <f>SUM(G298:N298)</f>
        <v>70000</v>
      </c>
      <c r="G298" s="59">
        <v>20000</v>
      </c>
      <c r="H298" s="59">
        <v>0</v>
      </c>
      <c r="I298" s="59">
        <v>0</v>
      </c>
      <c r="J298" s="59">
        <v>50000</v>
      </c>
      <c r="K298" s="59">
        <v>0</v>
      </c>
      <c r="L298" s="59">
        <v>0</v>
      </c>
      <c r="M298" s="59">
        <v>0</v>
      </c>
      <c r="N298" s="59">
        <v>0</v>
      </c>
    </row>
    <row r="299" spans="1:14" s="11" customFormat="1" ht="24" customHeight="1">
      <c r="A299" s="102" t="s">
        <v>77</v>
      </c>
      <c r="B299" s="171" t="s">
        <v>601</v>
      </c>
      <c r="C299" s="172"/>
      <c r="D299" s="14">
        <f>D303+D310</f>
        <v>0</v>
      </c>
      <c r="E299" s="14">
        <f>E303+E310</f>
        <v>0</v>
      </c>
      <c r="F299" s="115">
        <f aca="true" t="shared" si="179" ref="F299:F314">SUM(G299:N299)</f>
        <v>0</v>
      </c>
      <c r="G299" s="14">
        <f aca="true" t="shared" si="180" ref="G299:N299">G303+G310</f>
        <v>0</v>
      </c>
      <c r="H299" s="14">
        <f t="shared" si="180"/>
        <v>0</v>
      </c>
      <c r="I299" s="14">
        <f t="shared" si="180"/>
        <v>0</v>
      </c>
      <c r="J299" s="14">
        <f t="shared" si="180"/>
        <v>0</v>
      </c>
      <c r="K299" s="14">
        <f t="shared" si="180"/>
        <v>0</v>
      </c>
      <c r="L299" s="14">
        <f t="shared" si="180"/>
        <v>0</v>
      </c>
      <c r="M299" s="14">
        <f t="shared" si="180"/>
        <v>0</v>
      </c>
      <c r="N299" s="14">
        <f t="shared" si="180"/>
        <v>0</v>
      </c>
    </row>
    <row r="300" spans="1:14" s="55" customFormat="1" ht="15" customHeight="1">
      <c r="A300" s="164" t="s">
        <v>17</v>
      </c>
      <c r="B300" s="164" t="s">
        <v>235</v>
      </c>
      <c r="C300" s="163" t="s">
        <v>27</v>
      </c>
      <c r="D300" s="164" t="s">
        <v>752</v>
      </c>
      <c r="E300" s="164" t="s">
        <v>562</v>
      </c>
      <c r="F300" s="165" t="s">
        <v>753</v>
      </c>
      <c r="G300" s="163" t="s">
        <v>709</v>
      </c>
      <c r="H300" s="163"/>
      <c r="I300" s="163"/>
      <c r="J300" s="163"/>
      <c r="K300" s="163"/>
      <c r="L300" s="163"/>
      <c r="M300" s="163"/>
      <c r="N300" s="163"/>
    </row>
    <row r="301" spans="1:14" s="55" customFormat="1" ht="35.25" customHeight="1">
      <c r="A301" s="163"/>
      <c r="B301" s="163"/>
      <c r="C301" s="163"/>
      <c r="D301" s="163"/>
      <c r="E301" s="163"/>
      <c r="F301" s="166"/>
      <c r="G301" s="53" t="s">
        <v>166</v>
      </c>
      <c r="H301" s="53" t="s">
        <v>18</v>
      </c>
      <c r="I301" s="53" t="s">
        <v>165</v>
      </c>
      <c r="J301" s="53" t="s">
        <v>167</v>
      </c>
      <c r="K301" s="53" t="s">
        <v>19</v>
      </c>
      <c r="L301" s="53" t="s">
        <v>416</v>
      </c>
      <c r="M301" s="53" t="s">
        <v>804</v>
      </c>
      <c r="N301" s="53" t="s">
        <v>291</v>
      </c>
    </row>
    <row r="302" spans="1:14" s="55" customFormat="1" ht="10.5" customHeight="1">
      <c r="A302" s="54">
        <v>1</v>
      </c>
      <c r="B302" s="54">
        <v>2</v>
      </c>
      <c r="C302" s="54">
        <v>3</v>
      </c>
      <c r="D302" s="54">
        <v>4</v>
      </c>
      <c r="E302" s="54">
        <v>5</v>
      </c>
      <c r="F302" s="54">
        <v>6</v>
      </c>
      <c r="G302" s="54">
        <v>7</v>
      </c>
      <c r="H302" s="54">
        <v>8</v>
      </c>
      <c r="I302" s="54">
        <v>9</v>
      </c>
      <c r="J302" s="54">
        <v>10</v>
      </c>
      <c r="K302" s="54">
        <v>11</v>
      </c>
      <c r="L302" s="54">
        <v>12</v>
      </c>
      <c r="M302" s="54">
        <v>13</v>
      </c>
      <c r="N302" s="54">
        <v>14</v>
      </c>
    </row>
    <row r="303" spans="1:14" s="11" customFormat="1" ht="20.25" customHeight="1">
      <c r="A303" s="104"/>
      <c r="B303" s="61">
        <v>3</v>
      </c>
      <c r="C303" s="62" t="s">
        <v>3</v>
      </c>
      <c r="D303" s="63">
        <f>D304+D307</f>
        <v>0</v>
      </c>
      <c r="E303" s="63">
        <f>E304+E307</f>
        <v>0</v>
      </c>
      <c r="F303" s="63">
        <f t="shared" si="179"/>
        <v>0</v>
      </c>
      <c r="G303" s="63">
        <f aca="true" t="shared" si="181" ref="G303:N303">G304+G307</f>
        <v>0</v>
      </c>
      <c r="H303" s="63">
        <f t="shared" si="181"/>
        <v>0</v>
      </c>
      <c r="I303" s="63">
        <f t="shared" si="181"/>
        <v>0</v>
      </c>
      <c r="J303" s="63">
        <f t="shared" si="181"/>
        <v>0</v>
      </c>
      <c r="K303" s="63">
        <f t="shared" si="181"/>
        <v>0</v>
      </c>
      <c r="L303" s="63">
        <f t="shared" si="181"/>
        <v>0</v>
      </c>
      <c r="M303" s="63">
        <f t="shared" si="181"/>
        <v>0</v>
      </c>
      <c r="N303" s="63">
        <f t="shared" si="181"/>
        <v>0</v>
      </c>
    </row>
    <row r="304" spans="1:14" s="11" customFormat="1" ht="18" customHeight="1">
      <c r="A304" s="104"/>
      <c r="B304" s="61">
        <v>31</v>
      </c>
      <c r="C304" s="61" t="s">
        <v>9</v>
      </c>
      <c r="D304" s="63">
        <f>D305+D306</f>
        <v>0</v>
      </c>
      <c r="E304" s="63">
        <f>E305+E306</f>
        <v>0</v>
      </c>
      <c r="F304" s="63">
        <f t="shared" si="179"/>
        <v>0</v>
      </c>
      <c r="G304" s="63">
        <f aca="true" t="shared" si="182" ref="G304:N304">G305+G306</f>
        <v>0</v>
      </c>
      <c r="H304" s="63">
        <f t="shared" si="182"/>
        <v>0</v>
      </c>
      <c r="I304" s="63">
        <f t="shared" si="182"/>
        <v>0</v>
      </c>
      <c r="J304" s="63">
        <f t="shared" si="182"/>
        <v>0</v>
      </c>
      <c r="K304" s="63">
        <f t="shared" si="182"/>
        <v>0</v>
      </c>
      <c r="L304" s="63">
        <f t="shared" si="182"/>
        <v>0</v>
      </c>
      <c r="M304" s="63">
        <f t="shared" si="182"/>
        <v>0</v>
      </c>
      <c r="N304" s="63">
        <f t="shared" si="182"/>
        <v>0</v>
      </c>
    </row>
    <row r="305" spans="1:14" s="96" customFormat="1" ht="15" customHeight="1">
      <c r="A305" s="105"/>
      <c r="B305" s="93">
        <v>311</v>
      </c>
      <c r="C305" s="93" t="s">
        <v>362</v>
      </c>
      <c r="D305" s="59">
        <v>0</v>
      </c>
      <c r="E305" s="59">
        <f>F305-D305</f>
        <v>0</v>
      </c>
      <c r="F305" s="59">
        <f t="shared" si="179"/>
        <v>0</v>
      </c>
      <c r="G305" s="59">
        <v>0</v>
      </c>
      <c r="H305" s="57">
        <v>0</v>
      </c>
      <c r="I305" s="57">
        <v>0</v>
      </c>
      <c r="J305" s="59">
        <v>0</v>
      </c>
      <c r="K305" s="57">
        <v>0</v>
      </c>
      <c r="L305" s="57">
        <v>0</v>
      </c>
      <c r="M305" s="57">
        <v>0</v>
      </c>
      <c r="N305" s="57">
        <v>0</v>
      </c>
    </row>
    <row r="306" spans="1:14" s="96" customFormat="1" ht="15" customHeight="1">
      <c r="A306" s="105"/>
      <c r="B306" s="93">
        <v>313</v>
      </c>
      <c r="C306" s="93" t="s">
        <v>364</v>
      </c>
      <c r="D306" s="59">
        <v>0</v>
      </c>
      <c r="E306" s="59">
        <f>F306-D306</f>
        <v>0</v>
      </c>
      <c r="F306" s="59">
        <f t="shared" si="179"/>
        <v>0</v>
      </c>
      <c r="G306" s="59">
        <v>0</v>
      </c>
      <c r="H306" s="59">
        <v>0</v>
      </c>
      <c r="I306" s="59">
        <v>0</v>
      </c>
      <c r="J306" s="59">
        <v>0</v>
      </c>
      <c r="K306" s="59">
        <v>0</v>
      </c>
      <c r="L306" s="59">
        <v>0</v>
      </c>
      <c r="M306" s="59">
        <v>0</v>
      </c>
      <c r="N306" s="59">
        <v>0</v>
      </c>
    </row>
    <row r="307" spans="1:14" s="11" customFormat="1" ht="18" customHeight="1">
      <c r="A307" s="104"/>
      <c r="B307" s="61">
        <v>32</v>
      </c>
      <c r="C307" s="62" t="s">
        <v>10</v>
      </c>
      <c r="D307" s="63">
        <f>D308+D309</f>
        <v>0</v>
      </c>
      <c r="E307" s="63">
        <f>E308+E309</f>
        <v>0</v>
      </c>
      <c r="F307" s="63">
        <f t="shared" si="179"/>
        <v>0</v>
      </c>
      <c r="G307" s="63">
        <f aca="true" t="shared" si="183" ref="G307:N307">G308+G309</f>
        <v>0</v>
      </c>
      <c r="H307" s="63">
        <f t="shared" si="183"/>
        <v>0</v>
      </c>
      <c r="I307" s="63">
        <f t="shared" si="183"/>
        <v>0</v>
      </c>
      <c r="J307" s="63">
        <f t="shared" si="183"/>
        <v>0</v>
      </c>
      <c r="K307" s="63">
        <f t="shared" si="183"/>
        <v>0</v>
      </c>
      <c r="L307" s="63">
        <f t="shared" si="183"/>
        <v>0</v>
      </c>
      <c r="M307" s="63">
        <f t="shared" si="183"/>
        <v>0</v>
      </c>
      <c r="N307" s="63">
        <f t="shared" si="183"/>
        <v>0</v>
      </c>
    </row>
    <row r="308" spans="1:14" s="96" customFormat="1" ht="15" customHeight="1">
      <c r="A308" s="105"/>
      <c r="B308" s="97">
        <v>321</v>
      </c>
      <c r="C308" s="93" t="s">
        <v>398</v>
      </c>
      <c r="D308" s="59">
        <v>0</v>
      </c>
      <c r="E308" s="59">
        <f>F308-D308</f>
        <v>0</v>
      </c>
      <c r="F308" s="59">
        <f t="shared" si="179"/>
        <v>0</v>
      </c>
      <c r="G308" s="59">
        <v>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59">
        <v>0</v>
      </c>
      <c r="N308" s="59">
        <v>0</v>
      </c>
    </row>
    <row r="309" spans="1:14" s="96" customFormat="1" ht="14.25" customHeight="1">
      <c r="A309" s="105"/>
      <c r="B309" s="93" t="s">
        <v>23</v>
      </c>
      <c r="C309" s="94" t="s">
        <v>372</v>
      </c>
      <c r="D309" s="59">
        <v>0</v>
      </c>
      <c r="E309" s="59">
        <f>F309-D309</f>
        <v>0</v>
      </c>
      <c r="F309" s="59">
        <f t="shared" si="179"/>
        <v>0</v>
      </c>
      <c r="G309" s="59">
        <v>0</v>
      </c>
      <c r="H309" s="59">
        <v>0</v>
      </c>
      <c r="I309" s="59">
        <v>0</v>
      </c>
      <c r="J309" s="59">
        <v>0</v>
      </c>
      <c r="K309" s="57">
        <v>0</v>
      </c>
      <c r="L309" s="57">
        <v>0</v>
      </c>
      <c r="M309" s="57">
        <v>0</v>
      </c>
      <c r="N309" s="57">
        <v>0</v>
      </c>
    </row>
    <row r="310" spans="1:14" s="11" customFormat="1" ht="18" customHeight="1">
      <c r="A310" s="104"/>
      <c r="B310" s="61">
        <v>45</v>
      </c>
      <c r="C310" s="62" t="s">
        <v>391</v>
      </c>
      <c r="D310" s="63">
        <f>D311</f>
        <v>0</v>
      </c>
      <c r="E310" s="63">
        <f>E311</f>
        <v>0</v>
      </c>
      <c r="F310" s="63">
        <f t="shared" si="179"/>
        <v>0</v>
      </c>
      <c r="G310" s="63">
        <f aca="true" t="shared" si="184" ref="G310:N310">G311</f>
        <v>0</v>
      </c>
      <c r="H310" s="63">
        <f t="shared" si="184"/>
        <v>0</v>
      </c>
      <c r="I310" s="63">
        <f t="shared" si="184"/>
        <v>0</v>
      </c>
      <c r="J310" s="63">
        <f t="shared" si="184"/>
        <v>0</v>
      </c>
      <c r="K310" s="63">
        <f t="shared" si="184"/>
        <v>0</v>
      </c>
      <c r="L310" s="63">
        <f t="shared" si="184"/>
        <v>0</v>
      </c>
      <c r="M310" s="63">
        <f t="shared" si="184"/>
        <v>0</v>
      </c>
      <c r="N310" s="63">
        <f t="shared" si="184"/>
        <v>0</v>
      </c>
    </row>
    <row r="311" spans="1:14" s="96" customFormat="1" ht="14.25" customHeight="1">
      <c r="A311" s="105"/>
      <c r="B311" s="93">
        <v>451</v>
      </c>
      <c r="C311" s="94" t="s">
        <v>392</v>
      </c>
      <c r="D311" s="59">
        <v>0</v>
      </c>
      <c r="E311" s="59">
        <f>F311-D311</f>
        <v>0</v>
      </c>
      <c r="F311" s="59">
        <f t="shared" si="179"/>
        <v>0</v>
      </c>
      <c r="G311" s="59">
        <v>0</v>
      </c>
      <c r="H311" s="59">
        <v>0</v>
      </c>
      <c r="I311" s="59">
        <v>0</v>
      </c>
      <c r="J311" s="59">
        <v>0</v>
      </c>
      <c r="K311" s="59">
        <v>0</v>
      </c>
      <c r="L311" s="59">
        <v>0</v>
      </c>
      <c r="M311" s="59">
        <v>0</v>
      </c>
      <c r="N311" s="59">
        <v>0</v>
      </c>
    </row>
    <row r="312" spans="1:14" s="11" customFormat="1" ht="24" customHeight="1">
      <c r="A312" s="102" t="s">
        <v>77</v>
      </c>
      <c r="B312" s="175" t="s">
        <v>674</v>
      </c>
      <c r="C312" s="172"/>
      <c r="D312" s="14">
        <f>D313</f>
        <v>1700000</v>
      </c>
      <c r="E312" s="14">
        <f>E313</f>
        <v>315000</v>
      </c>
      <c r="F312" s="115">
        <f t="shared" si="179"/>
        <v>2015000</v>
      </c>
      <c r="G312" s="14">
        <f aca="true" t="shared" si="185" ref="G312:N312">G313</f>
        <v>0</v>
      </c>
      <c r="H312" s="14">
        <f t="shared" si="185"/>
        <v>500000</v>
      </c>
      <c r="I312" s="14">
        <f t="shared" si="185"/>
        <v>100000</v>
      </c>
      <c r="J312" s="14">
        <f t="shared" si="185"/>
        <v>100000</v>
      </c>
      <c r="K312" s="14">
        <f t="shared" si="185"/>
        <v>0</v>
      </c>
      <c r="L312" s="14">
        <f t="shared" si="185"/>
        <v>0</v>
      </c>
      <c r="M312" s="14">
        <f t="shared" si="185"/>
        <v>0</v>
      </c>
      <c r="N312" s="14">
        <f t="shared" si="185"/>
        <v>1315000</v>
      </c>
    </row>
    <row r="313" spans="1:14" s="11" customFormat="1" ht="18" customHeight="1">
      <c r="A313" s="104"/>
      <c r="B313" s="61" t="s">
        <v>1</v>
      </c>
      <c r="C313" s="62" t="s">
        <v>391</v>
      </c>
      <c r="D313" s="63">
        <f>D314</f>
        <v>1700000</v>
      </c>
      <c r="E313" s="63">
        <f>E314</f>
        <v>315000</v>
      </c>
      <c r="F313" s="63">
        <f t="shared" si="179"/>
        <v>2015000</v>
      </c>
      <c r="G313" s="63">
        <f aca="true" t="shared" si="186" ref="G313:N313">G314</f>
        <v>0</v>
      </c>
      <c r="H313" s="63">
        <f t="shared" si="186"/>
        <v>500000</v>
      </c>
      <c r="I313" s="63">
        <f t="shared" si="186"/>
        <v>100000</v>
      </c>
      <c r="J313" s="63">
        <f t="shared" si="186"/>
        <v>100000</v>
      </c>
      <c r="K313" s="63">
        <f t="shared" si="186"/>
        <v>0</v>
      </c>
      <c r="L313" s="63">
        <f t="shared" si="186"/>
        <v>0</v>
      </c>
      <c r="M313" s="63">
        <f t="shared" si="186"/>
        <v>0</v>
      </c>
      <c r="N313" s="63">
        <f t="shared" si="186"/>
        <v>1315000</v>
      </c>
    </row>
    <row r="314" spans="1:14" s="96" customFormat="1" ht="14.25" customHeight="1">
      <c r="A314" s="105"/>
      <c r="B314" s="93">
        <v>451</v>
      </c>
      <c r="C314" s="94" t="s">
        <v>392</v>
      </c>
      <c r="D314" s="59">
        <v>1700000</v>
      </c>
      <c r="E314" s="59">
        <f>F314-D314</f>
        <v>315000</v>
      </c>
      <c r="F314" s="59">
        <f t="shared" si="179"/>
        <v>2015000</v>
      </c>
      <c r="G314" s="59">
        <v>0</v>
      </c>
      <c r="H314" s="59">
        <v>500000</v>
      </c>
      <c r="I314" s="59">
        <v>100000</v>
      </c>
      <c r="J314" s="59">
        <v>100000</v>
      </c>
      <c r="K314" s="59">
        <v>0</v>
      </c>
      <c r="L314" s="59">
        <v>0</v>
      </c>
      <c r="M314" s="59">
        <v>0</v>
      </c>
      <c r="N314" s="59">
        <v>1315000</v>
      </c>
    </row>
    <row r="315" spans="1:14" s="11" customFormat="1" ht="30" customHeight="1">
      <c r="A315" s="112"/>
      <c r="B315" s="176" t="s">
        <v>602</v>
      </c>
      <c r="C315" s="177"/>
      <c r="D315" s="15">
        <f aca="true" t="shared" si="187" ref="D315:N316">D316</f>
        <v>200000</v>
      </c>
      <c r="E315" s="15">
        <f t="shared" si="187"/>
        <v>-140000</v>
      </c>
      <c r="F315" s="15">
        <f>SUM(G315:N315)</f>
        <v>60000</v>
      </c>
      <c r="G315" s="15">
        <f t="shared" si="187"/>
        <v>60000</v>
      </c>
      <c r="H315" s="15">
        <f t="shared" si="187"/>
        <v>0</v>
      </c>
      <c r="I315" s="15">
        <f t="shared" si="187"/>
        <v>0</v>
      </c>
      <c r="J315" s="15">
        <f t="shared" si="187"/>
        <v>0</v>
      </c>
      <c r="K315" s="15">
        <f t="shared" si="187"/>
        <v>0</v>
      </c>
      <c r="L315" s="15">
        <f t="shared" si="187"/>
        <v>0</v>
      </c>
      <c r="M315" s="15">
        <f t="shared" si="187"/>
        <v>0</v>
      </c>
      <c r="N315" s="15">
        <f t="shared" si="187"/>
        <v>0</v>
      </c>
    </row>
    <row r="316" spans="1:14" s="11" customFormat="1" ht="24.75" customHeight="1">
      <c r="A316" s="102" t="s">
        <v>78</v>
      </c>
      <c r="B316" s="171" t="s">
        <v>603</v>
      </c>
      <c r="C316" s="172"/>
      <c r="D316" s="14">
        <f>D317</f>
        <v>200000</v>
      </c>
      <c r="E316" s="14">
        <f>E317</f>
        <v>-140000</v>
      </c>
      <c r="F316" s="115">
        <f>SUM(G316:N316)</f>
        <v>60000</v>
      </c>
      <c r="G316" s="14">
        <f t="shared" si="187"/>
        <v>60000</v>
      </c>
      <c r="H316" s="14">
        <f t="shared" si="187"/>
        <v>0</v>
      </c>
      <c r="I316" s="14">
        <f t="shared" si="187"/>
        <v>0</v>
      </c>
      <c r="J316" s="14">
        <f t="shared" si="187"/>
        <v>0</v>
      </c>
      <c r="K316" s="14">
        <f t="shared" si="187"/>
        <v>0</v>
      </c>
      <c r="L316" s="14">
        <f t="shared" si="187"/>
        <v>0</v>
      </c>
      <c r="M316" s="14">
        <f t="shared" si="187"/>
        <v>0</v>
      </c>
      <c r="N316" s="14">
        <f t="shared" si="187"/>
        <v>0</v>
      </c>
    </row>
    <row r="317" spans="1:14" s="11" customFormat="1" ht="18" customHeight="1">
      <c r="A317" s="104"/>
      <c r="B317" s="61">
        <v>38</v>
      </c>
      <c r="C317" s="62" t="s">
        <v>377</v>
      </c>
      <c r="D317" s="63">
        <f>D318</f>
        <v>200000</v>
      </c>
      <c r="E317" s="63">
        <f>E318</f>
        <v>-140000</v>
      </c>
      <c r="F317" s="63">
        <f>SUM(G317:N317)</f>
        <v>60000</v>
      </c>
      <c r="G317" s="63">
        <f>G318</f>
        <v>60000</v>
      </c>
      <c r="H317" s="63">
        <f aca="true" t="shared" si="188" ref="H317:N317">H318</f>
        <v>0</v>
      </c>
      <c r="I317" s="63">
        <f t="shared" si="188"/>
        <v>0</v>
      </c>
      <c r="J317" s="63">
        <f t="shared" si="188"/>
        <v>0</v>
      </c>
      <c r="K317" s="63">
        <f t="shared" si="188"/>
        <v>0</v>
      </c>
      <c r="L317" s="63">
        <f t="shared" si="188"/>
        <v>0</v>
      </c>
      <c r="M317" s="63">
        <f t="shared" si="188"/>
        <v>0</v>
      </c>
      <c r="N317" s="63">
        <f t="shared" si="188"/>
        <v>0</v>
      </c>
    </row>
    <row r="318" spans="1:14" s="96" customFormat="1" ht="15" customHeight="1">
      <c r="A318" s="105"/>
      <c r="B318" s="93">
        <v>381</v>
      </c>
      <c r="C318" s="94" t="s">
        <v>378</v>
      </c>
      <c r="D318" s="59">
        <v>200000</v>
      </c>
      <c r="E318" s="59">
        <f>F318-D318</f>
        <v>-140000</v>
      </c>
      <c r="F318" s="59">
        <f>SUM(G318:N318)</f>
        <v>60000</v>
      </c>
      <c r="G318" s="59">
        <v>60000</v>
      </c>
      <c r="H318" s="59">
        <v>0</v>
      </c>
      <c r="I318" s="59">
        <v>0</v>
      </c>
      <c r="J318" s="59">
        <v>0</v>
      </c>
      <c r="K318" s="59">
        <v>0</v>
      </c>
      <c r="L318" s="59">
        <v>0</v>
      </c>
      <c r="M318" s="59">
        <v>0</v>
      </c>
      <c r="N318" s="59">
        <v>0</v>
      </c>
    </row>
    <row r="319" spans="1:14" s="11" customFormat="1" ht="30" customHeight="1">
      <c r="A319" s="111"/>
      <c r="B319" s="173" t="s">
        <v>476</v>
      </c>
      <c r="C319" s="174"/>
      <c r="D319" s="15">
        <f>D320+D323</f>
        <v>350000</v>
      </c>
      <c r="E319" s="15">
        <f>E320+E323</f>
        <v>-185000</v>
      </c>
      <c r="F319" s="15">
        <f aca="true" t="shared" si="189" ref="F319:F329">SUM(G319:N319)</f>
        <v>165000</v>
      </c>
      <c r="G319" s="15">
        <f aca="true" t="shared" si="190" ref="G319:N319">G320+G323</f>
        <v>165000</v>
      </c>
      <c r="H319" s="15">
        <f t="shared" si="190"/>
        <v>0</v>
      </c>
      <c r="I319" s="15">
        <f t="shared" si="190"/>
        <v>0</v>
      </c>
      <c r="J319" s="15">
        <f t="shared" si="190"/>
        <v>0</v>
      </c>
      <c r="K319" s="15">
        <f t="shared" si="190"/>
        <v>0</v>
      </c>
      <c r="L319" s="15">
        <f t="shared" si="190"/>
        <v>0</v>
      </c>
      <c r="M319" s="15">
        <f t="shared" si="190"/>
        <v>0</v>
      </c>
      <c r="N319" s="15">
        <f t="shared" si="190"/>
        <v>0</v>
      </c>
    </row>
    <row r="320" spans="1:14" s="11" customFormat="1" ht="24.75" customHeight="1">
      <c r="A320" s="102" t="s">
        <v>60</v>
      </c>
      <c r="B320" s="171" t="s">
        <v>477</v>
      </c>
      <c r="C320" s="172"/>
      <c r="D320" s="14">
        <f>D321</f>
        <v>100000</v>
      </c>
      <c r="E320" s="14">
        <f>E321</f>
        <v>0</v>
      </c>
      <c r="F320" s="115">
        <f t="shared" si="189"/>
        <v>100000</v>
      </c>
      <c r="G320" s="14">
        <f aca="true" t="shared" si="191" ref="G320:N320">G321</f>
        <v>100000</v>
      </c>
      <c r="H320" s="14">
        <f t="shared" si="191"/>
        <v>0</v>
      </c>
      <c r="I320" s="14">
        <f t="shared" si="191"/>
        <v>0</v>
      </c>
      <c r="J320" s="14">
        <f t="shared" si="191"/>
        <v>0</v>
      </c>
      <c r="K320" s="14">
        <f t="shared" si="191"/>
        <v>0</v>
      </c>
      <c r="L320" s="14">
        <f t="shared" si="191"/>
        <v>0</v>
      </c>
      <c r="M320" s="14">
        <f t="shared" si="191"/>
        <v>0</v>
      </c>
      <c r="N320" s="14">
        <f t="shared" si="191"/>
        <v>0</v>
      </c>
    </row>
    <row r="321" spans="1:14" s="11" customFormat="1" ht="18" customHeight="1">
      <c r="A321" s="104"/>
      <c r="B321" s="61">
        <v>38</v>
      </c>
      <c r="C321" s="62" t="s">
        <v>377</v>
      </c>
      <c r="D321" s="63">
        <f>D322</f>
        <v>100000</v>
      </c>
      <c r="E321" s="63">
        <f>E322</f>
        <v>0</v>
      </c>
      <c r="F321" s="63">
        <f t="shared" si="189"/>
        <v>100000</v>
      </c>
      <c r="G321" s="63">
        <f aca="true" t="shared" si="192" ref="G321:N321">G322</f>
        <v>100000</v>
      </c>
      <c r="H321" s="63">
        <f t="shared" si="192"/>
        <v>0</v>
      </c>
      <c r="I321" s="63">
        <f t="shared" si="192"/>
        <v>0</v>
      </c>
      <c r="J321" s="63">
        <f t="shared" si="192"/>
        <v>0</v>
      </c>
      <c r="K321" s="63">
        <f t="shared" si="192"/>
        <v>0</v>
      </c>
      <c r="L321" s="63">
        <f t="shared" si="192"/>
        <v>0</v>
      </c>
      <c r="M321" s="63">
        <f t="shared" si="192"/>
        <v>0</v>
      </c>
      <c r="N321" s="63">
        <f t="shared" si="192"/>
        <v>0</v>
      </c>
    </row>
    <row r="322" spans="1:14" s="96" customFormat="1" ht="15" customHeight="1">
      <c r="A322" s="105"/>
      <c r="B322" s="93">
        <v>381</v>
      </c>
      <c r="C322" s="94" t="s">
        <v>378</v>
      </c>
      <c r="D322" s="59">
        <v>100000</v>
      </c>
      <c r="E322" s="59">
        <f>F322-D322</f>
        <v>0</v>
      </c>
      <c r="F322" s="59">
        <f t="shared" si="189"/>
        <v>100000</v>
      </c>
      <c r="G322" s="59">
        <v>100000</v>
      </c>
      <c r="H322" s="59">
        <v>0</v>
      </c>
      <c r="I322" s="59">
        <v>0</v>
      </c>
      <c r="J322" s="59">
        <v>0</v>
      </c>
      <c r="K322" s="59">
        <v>0</v>
      </c>
      <c r="L322" s="59">
        <v>0</v>
      </c>
      <c r="M322" s="59">
        <v>0</v>
      </c>
      <c r="N322" s="59">
        <v>0</v>
      </c>
    </row>
    <row r="323" spans="1:14" s="11" customFormat="1" ht="24.75" customHeight="1">
      <c r="A323" s="102" t="s">
        <v>60</v>
      </c>
      <c r="B323" s="171" t="s">
        <v>478</v>
      </c>
      <c r="C323" s="172"/>
      <c r="D323" s="14">
        <f>D324</f>
        <v>250000</v>
      </c>
      <c r="E323" s="14">
        <f>E324</f>
        <v>-185000</v>
      </c>
      <c r="F323" s="115">
        <f t="shared" si="189"/>
        <v>65000</v>
      </c>
      <c r="G323" s="14">
        <f aca="true" t="shared" si="193" ref="G323:N323">G324</f>
        <v>65000</v>
      </c>
      <c r="H323" s="14">
        <f t="shared" si="193"/>
        <v>0</v>
      </c>
      <c r="I323" s="14">
        <f t="shared" si="193"/>
        <v>0</v>
      </c>
      <c r="J323" s="14">
        <f t="shared" si="193"/>
        <v>0</v>
      </c>
      <c r="K323" s="14">
        <f t="shared" si="193"/>
        <v>0</v>
      </c>
      <c r="L323" s="14">
        <f t="shared" si="193"/>
        <v>0</v>
      </c>
      <c r="M323" s="14">
        <f t="shared" si="193"/>
        <v>0</v>
      </c>
      <c r="N323" s="14">
        <f t="shared" si="193"/>
        <v>0</v>
      </c>
    </row>
    <row r="324" spans="1:14" s="11" customFormat="1" ht="18" customHeight="1">
      <c r="A324" s="104"/>
      <c r="B324" s="61">
        <v>38</v>
      </c>
      <c r="C324" s="62" t="s">
        <v>377</v>
      </c>
      <c r="D324" s="63">
        <f>D325</f>
        <v>250000</v>
      </c>
      <c r="E324" s="63">
        <f>E325</f>
        <v>-185000</v>
      </c>
      <c r="F324" s="63">
        <f t="shared" si="189"/>
        <v>65000</v>
      </c>
      <c r="G324" s="63">
        <f aca="true" t="shared" si="194" ref="G324:N324">G325</f>
        <v>65000</v>
      </c>
      <c r="H324" s="63">
        <f t="shared" si="194"/>
        <v>0</v>
      </c>
      <c r="I324" s="63">
        <f t="shared" si="194"/>
        <v>0</v>
      </c>
      <c r="J324" s="63">
        <f t="shared" si="194"/>
        <v>0</v>
      </c>
      <c r="K324" s="63">
        <f t="shared" si="194"/>
        <v>0</v>
      </c>
      <c r="L324" s="63">
        <f t="shared" si="194"/>
        <v>0</v>
      </c>
      <c r="M324" s="63">
        <f t="shared" si="194"/>
        <v>0</v>
      </c>
      <c r="N324" s="63">
        <f t="shared" si="194"/>
        <v>0</v>
      </c>
    </row>
    <row r="325" spans="1:14" s="96" customFormat="1" ht="15" customHeight="1">
      <c r="A325" s="105"/>
      <c r="B325" s="93">
        <v>381</v>
      </c>
      <c r="C325" s="94" t="s">
        <v>378</v>
      </c>
      <c r="D325" s="59">
        <v>250000</v>
      </c>
      <c r="E325" s="59">
        <f>F325-D325</f>
        <v>-185000</v>
      </c>
      <c r="F325" s="59">
        <f t="shared" si="189"/>
        <v>65000</v>
      </c>
      <c r="G325" s="59">
        <v>65000</v>
      </c>
      <c r="H325" s="59">
        <v>0</v>
      </c>
      <c r="I325" s="59">
        <v>0</v>
      </c>
      <c r="J325" s="59">
        <v>0</v>
      </c>
      <c r="K325" s="59">
        <v>0</v>
      </c>
      <c r="L325" s="59">
        <v>0</v>
      </c>
      <c r="M325" s="59">
        <v>0</v>
      </c>
      <c r="N325" s="59">
        <v>0</v>
      </c>
    </row>
    <row r="326" spans="1:14" s="11" customFormat="1" ht="30" customHeight="1">
      <c r="A326" s="111"/>
      <c r="B326" s="173" t="s">
        <v>604</v>
      </c>
      <c r="C326" s="174"/>
      <c r="D326" s="15">
        <f>D327+D330+D336</f>
        <v>410000</v>
      </c>
      <c r="E326" s="15">
        <f>E327+E330+E336</f>
        <v>-330000</v>
      </c>
      <c r="F326" s="15">
        <f t="shared" si="189"/>
        <v>80000</v>
      </c>
      <c r="G326" s="15">
        <f aca="true" t="shared" si="195" ref="G326:N326">G327+G330+G336</f>
        <v>80000</v>
      </c>
      <c r="H326" s="15">
        <f t="shared" si="195"/>
        <v>0</v>
      </c>
      <c r="I326" s="15">
        <f t="shared" si="195"/>
        <v>0</v>
      </c>
      <c r="J326" s="15">
        <f t="shared" si="195"/>
        <v>0</v>
      </c>
      <c r="K326" s="15">
        <f t="shared" si="195"/>
        <v>0</v>
      </c>
      <c r="L326" s="15">
        <f t="shared" si="195"/>
        <v>0</v>
      </c>
      <c r="M326" s="15">
        <f t="shared" si="195"/>
        <v>0</v>
      </c>
      <c r="N326" s="15">
        <f t="shared" si="195"/>
        <v>0</v>
      </c>
    </row>
    <row r="327" spans="1:14" s="11" customFormat="1" ht="24.75" customHeight="1">
      <c r="A327" s="102" t="s">
        <v>81</v>
      </c>
      <c r="B327" s="171" t="s">
        <v>605</v>
      </c>
      <c r="C327" s="172"/>
      <c r="D327" s="14">
        <f>D328</f>
        <v>340000</v>
      </c>
      <c r="E327" s="14">
        <f>E328</f>
        <v>-290000</v>
      </c>
      <c r="F327" s="115">
        <f t="shared" si="189"/>
        <v>50000</v>
      </c>
      <c r="G327" s="14">
        <f aca="true" t="shared" si="196" ref="G327:N327">G328</f>
        <v>50000</v>
      </c>
      <c r="H327" s="14">
        <f t="shared" si="196"/>
        <v>0</v>
      </c>
      <c r="I327" s="14">
        <f t="shared" si="196"/>
        <v>0</v>
      </c>
      <c r="J327" s="14">
        <f t="shared" si="196"/>
        <v>0</v>
      </c>
      <c r="K327" s="14">
        <f t="shared" si="196"/>
        <v>0</v>
      </c>
      <c r="L327" s="14">
        <f t="shared" si="196"/>
        <v>0</v>
      </c>
      <c r="M327" s="14">
        <f t="shared" si="196"/>
        <v>0</v>
      </c>
      <c r="N327" s="14">
        <f t="shared" si="196"/>
        <v>0</v>
      </c>
    </row>
    <row r="328" spans="1:14" s="11" customFormat="1" ht="18" customHeight="1">
      <c r="A328" s="104"/>
      <c r="B328" s="61" t="s">
        <v>205</v>
      </c>
      <c r="C328" s="62" t="s">
        <v>389</v>
      </c>
      <c r="D328" s="63">
        <f>D329</f>
        <v>340000</v>
      </c>
      <c r="E328" s="63">
        <f>E329</f>
        <v>-290000</v>
      </c>
      <c r="F328" s="63">
        <f t="shared" si="189"/>
        <v>50000</v>
      </c>
      <c r="G328" s="63">
        <f>G329</f>
        <v>50000</v>
      </c>
      <c r="H328" s="63">
        <f aca="true" t="shared" si="197" ref="H328:N328">H329</f>
        <v>0</v>
      </c>
      <c r="I328" s="63">
        <f t="shared" si="197"/>
        <v>0</v>
      </c>
      <c r="J328" s="63">
        <f t="shared" si="197"/>
        <v>0</v>
      </c>
      <c r="K328" s="63">
        <f t="shared" si="197"/>
        <v>0</v>
      </c>
      <c r="L328" s="63">
        <f t="shared" si="197"/>
        <v>0</v>
      </c>
      <c r="M328" s="63">
        <f t="shared" si="197"/>
        <v>0</v>
      </c>
      <c r="N328" s="63">
        <f t="shared" si="197"/>
        <v>0</v>
      </c>
    </row>
    <row r="329" spans="1:14" s="96" customFormat="1" ht="15" customHeight="1">
      <c r="A329" s="105"/>
      <c r="B329" s="93" t="s">
        <v>238</v>
      </c>
      <c r="C329" s="94" t="s">
        <v>390</v>
      </c>
      <c r="D329" s="59">
        <v>340000</v>
      </c>
      <c r="E329" s="59">
        <f>F329-D329</f>
        <v>-290000</v>
      </c>
      <c r="F329" s="59">
        <f t="shared" si="189"/>
        <v>50000</v>
      </c>
      <c r="G329" s="59">
        <v>50000</v>
      </c>
      <c r="H329" s="59">
        <v>0</v>
      </c>
      <c r="I329" s="59">
        <v>0</v>
      </c>
      <c r="J329" s="59">
        <v>0</v>
      </c>
      <c r="K329" s="59">
        <v>0</v>
      </c>
      <c r="L329" s="59">
        <v>0</v>
      </c>
      <c r="M329" s="59">
        <v>0</v>
      </c>
      <c r="N329" s="59">
        <v>0</v>
      </c>
    </row>
    <row r="330" spans="1:14" s="11" customFormat="1" ht="24.75" customHeight="1">
      <c r="A330" s="102" t="s">
        <v>414</v>
      </c>
      <c r="B330" s="171" t="s">
        <v>606</v>
      </c>
      <c r="C330" s="172"/>
      <c r="D330" s="14">
        <f>D331</f>
        <v>70000</v>
      </c>
      <c r="E330" s="14">
        <f>E331</f>
        <v>-40000</v>
      </c>
      <c r="F330" s="14">
        <f aca="true" t="shared" si="198" ref="F330:F338">SUM(G330:N330)</f>
        <v>30000</v>
      </c>
      <c r="G330" s="14">
        <f aca="true" t="shared" si="199" ref="G330:N330">G331</f>
        <v>30000</v>
      </c>
      <c r="H330" s="14">
        <f t="shared" si="199"/>
        <v>0</v>
      </c>
      <c r="I330" s="14">
        <f t="shared" si="199"/>
        <v>0</v>
      </c>
      <c r="J330" s="14">
        <f t="shared" si="199"/>
        <v>0</v>
      </c>
      <c r="K330" s="14">
        <f t="shared" si="199"/>
        <v>0</v>
      </c>
      <c r="L330" s="14">
        <f t="shared" si="199"/>
        <v>0</v>
      </c>
      <c r="M330" s="14">
        <f t="shared" si="199"/>
        <v>0</v>
      </c>
      <c r="N330" s="14">
        <f t="shared" si="199"/>
        <v>0</v>
      </c>
    </row>
    <row r="331" spans="1:14" s="11" customFormat="1" ht="18" customHeight="1">
      <c r="A331" s="104"/>
      <c r="B331" s="61" t="s">
        <v>205</v>
      </c>
      <c r="C331" s="62" t="s">
        <v>389</v>
      </c>
      <c r="D331" s="63">
        <f>D332</f>
        <v>70000</v>
      </c>
      <c r="E331" s="63">
        <f>E332</f>
        <v>-40000</v>
      </c>
      <c r="F331" s="63">
        <f t="shared" si="198"/>
        <v>30000</v>
      </c>
      <c r="G331" s="63">
        <f aca="true" t="shared" si="200" ref="G331:N331">G332</f>
        <v>30000</v>
      </c>
      <c r="H331" s="63">
        <f t="shared" si="200"/>
        <v>0</v>
      </c>
      <c r="I331" s="63">
        <f t="shared" si="200"/>
        <v>0</v>
      </c>
      <c r="J331" s="63">
        <f t="shared" si="200"/>
        <v>0</v>
      </c>
      <c r="K331" s="63">
        <f t="shared" si="200"/>
        <v>0</v>
      </c>
      <c r="L331" s="63">
        <f t="shared" si="200"/>
        <v>0</v>
      </c>
      <c r="M331" s="63">
        <f t="shared" si="200"/>
        <v>0</v>
      </c>
      <c r="N331" s="63">
        <f t="shared" si="200"/>
        <v>0</v>
      </c>
    </row>
    <row r="332" spans="1:14" s="96" customFormat="1" ht="15" customHeight="1">
      <c r="A332" s="105"/>
      <c r="B332" s="93" t="s">
        <v>238</v>
      </c>
      <c r="C332" s="94" t="s">
        <v>390</v>
      </c>
      <c r="D332" s="59">
        <v>70000</v>
      </c>
      <c r="E332" s="59">
        <f>F332-D332</f>
        <v>-40000</v>
      </c>
      <c r="F332" s="59">
        <f t="shared" si="198"/>
        <v>30000</v>
      </c>
      <c r="G332" s="59">
        <v>30000</v>
      </c>
      <c r="H332" s="59">
        <v>0</v>
      </c>
      <c r="I332" s="59">
        <v>0</v>
      </c>
      <c r="J332" s="59">
        <v>0</v>
      </c>
      <c r="K332" s="59">
        <v>0</v>
      </c>
      <c r="L332" s="59">
        <v>0</v>
      </c>
      <c r="M332" s="59">
        <v>0</v>
      </c>
      <c r="N332" s="59">
        <v>0</v>
      </c>
    </row>
    <row r="333" spans="1:14" s="55" customFormat="1" ht="15" customHeight="1">
      <c r="A333" s="164" t="s">
        <v>17</v>
      </c>
      <c r="B333" s="164" t="s">
        <v>235</v>
      </c>
      <c r="C333" s="163" t="s">
        <v>27</v>
      </c>
      <c r="D333" s="164" t="s">
        <v>752</v>
      </c>
      <c r="E333" s="164" t="s">
        <v>562</v>
      </c>
      <c r="F333" s="165" t="s">
        <v>753</v>
      </c>
      <c r="G333" s="163" t="s">
        <v>709</v>
      </c>
      <c r="H333" s="163"/>
      <c r="I333" s="163"/>
      <c r="J333" s="163"/>
      <c r="K333" s="163"/>
      <c r="L333" s="163"/>
      <c r="M333" s="163"/>
      <c r="N333" s="163"/>
    </row>
    <row r="334" spans="1:14" s="55" customFormat="1" ht="35.25" customHeight="1">
      <c r="A334" s="163"/>
      <c r="B334" s="163"/>
      <c r="C334" s="163"/>
      <c r="D334" s="163"/>
      <c r="E334" s="163"/>
      <c r="F334" s="166"/>
      <c r="G334" s="53" t="s">
        <v>166</v>
      </c>
      <c r="H334" s="53" t="s">
        <v>18</v>
      </c>
      <c r="I334" s="53" t="s">
        <v>165</v>
      </c>
      <c r="J334" s="53" t="s">
        <v>167</v>
      </c>
      <c r="K334" s="53" t="s">
        <v>19</v>
      </c>
      <c r="L334" s="53" t="s">
        <v>416</v>
      </c>
      <c r="M334" s="53" t="s">
        <v>804</v>
      </c>
      <c r="N334" s="53" t="s">
        <v>291</v>
      </c>
    </row>
    <row r="335" spans="1:14" s="55" customFormat="1" ht="10.5" customHeight="1">
      <c r="A335" s="54">
        <v>1</v>
      </c>
      <c r="B335" s="54">
        <v>2</v>
      </c>
      <c r="C335" s="54">
        <v>3</v>
      </c>
      <c r="D335" s="54">
        <v>4</v>
      </c>
      <c r="E335" s="54">
        <v>5</v>
      </c>
      <c r="F335" s="54">
        <v>6</v>
      </c>
      <c r="G335" s="54">
        <v>7</v>
      </c>
      <c r="H335" s="54">
        <v>8</v>
      </c>
      <c r="I335" s="54">
        <v>9</v>
      </c>
      <c r="J335" s="54">
        <v>10</v>
      </c>
      <c r="K335" s="54">
        <v>11</v>
      </c>
      <c r="L335" s="54">
        <v>12</v>
      </c>
      <c r="M335" s="54">
        <v>13</v>
      </c>
      <c r="N335" s="54">
        <v>14</v>
      </c>
    </row>
    <row r="336" spans="1:14" s="11" customFormat="1" ht="24.75" customHeight="1">
      <c r="A336" s="102" t="s">
        <v>414</v>
      </c>
      <c r="B336" s="171" t="s">
        <v>607</v>
      </c>
      <c r="C336" s="172"/>
      <c r="D336" s="14">
        <f>D337</f>
        <v>0</v>
      </c>
      <c r="E336" s="14">
        <f>E337</f>
        <v>0</v>
      </c>
      <c r="F336" s="115">
        <f t="shared" si="198"/>
        <v>0</v>
      </c>
      <c r="G336" s="14">
        <f aca="true" t="shared" si="201" ref="G336:N336">G337</f>
        <v>0</v>
      </c>
      <c r="H336" s="14">
        <f t="shared" si="201"/>
        <v>0</v>
      </c>
      <c r="I336" s="14">
        <f t="shared" si="201"/>
        <v>0</v>
      </c>
      <c r="J336" s="14">
        <f t="shared" si="201"/>
        <v>0</v>
      </c>
      <c r="K336" s="14">
        <f t="shared" si="201"/>
        <v>0</v>
      </c>
      <c r="L336" s="14">
        <f t="shared" si="201"/>
        <v>0</v>
      </c>
      <c r="M336" s="14">
        <f t="shared" si="201"/>
        <v>0</v>
      </c>
      <c r="N336" s="14">
        <f t="shared" si="201"/>
        <v>0</v>
      </c>
    </row>
    <row r="337" spans="1:14" s="11" customFormat="1" ht="18" customHeight="1">
      <c r="A337" s="104"/>
      <c r="B337" s="61" t="s">
        <v>191</v>
      </c>
      <c r="C337" s="61" t="s">
        <v>394</v>
      </c>
      <c r="D337" s="63">
        <f>D338</f>
        <v>0</v>
      </c>
      <c r="E337" s="63">
        <f>E338</f>
        <v>0</v>
      </c>
      <c r="F337" s="63">
        <f t="shared" si="198"/>
        <v>0</v>
      </c>
      <c r="G337" s="63">
        <f>G338</f>
        <v>0</v>
      </c>
      <c r="H337" s="63">
        <f aca="true" t="shared" si="202" ref="H337:N337">H338</f>
        <v>0</v>
      </c>
      <c r="I337" s="63">
        <f t="shared" si="202"/>
        <v>0</v>
      </c>
      <c r="J337" s="63">
        <f t="shared" si="202"/>
        <v>0</v>
      </c>
      <c r="K337" s="63">
        <f t="shared" si="202"/>
        <v>0</v>
      </c>
      <c r="L337" s="63">
        <f t="shared" si="202"/>
        <v>0</v>
      </c>
      <c r="M337" s="63">
        <f t="shared" si="202"/>
        <v>0</v>
      </c>
      <c r="N337" s="63">
        <f t="shared" si="202"/>
        <v>0</v>
      </c>
    </row>
    <row r="338" spans="1:14" s="96" customFormat="1" ht="15" customHeight="1">
      <c r="A338" s="105"/>
      <c r="B338" s="93" t="s">
        <v>100</v>
      </c>
      <c r="C338" s="93" t="s">
        <v>385</v>
      </c>
      <c r="D338" s="59">
        <v>0</v>
      </c>
      <c r="E338" s="59">
        <f>F338-D338</f>
        <v>0</v>
      </c>
      <c r="F338" s="59">
        <f t="shared" si="198"/>
        <v>0</v>
      </c>
      <c r="G338" s="59">
        <v>0</v>
      </c>
      <c r="H338" s="59">
        <v>0</v>
      </c>
      <c r="I338" s="59">
        <v>0</v>
      </c>
      <c r="J338" s="59">
        <v>0</v>
      </c>
      <c r="K338" s="59">
        <v>0</v>
      </c>
      <c r="L338" s="59">
        <v>0</v>
      </c>
      <c r="M338" s="59">
        <v>0</v>
      </c>
      <c r="N338" s="59">
        <v>0</v>
      </c>
    </row>
    <row r="339" spans="1:14" s="11" customFormat="1" ht="30" customHeight="1">
      <c r="A339" s="110"/>
      <c r="B339" s="173" t="s">
        <v>608</v>
      </c>
      <c r="C339" s="174"/>
      <c r="D339" s="15">
        <f>D340+D343+D346+D349+D352+D355+D358</f>
        <v>1315000</v>
      </c>
      <c r="E339" s="15">
        <f>E340+E343+E346+E349+E352+E355+E358</f>
        <v>-275000</v>
      </c>
      <c r="F339" s="15">
        <f aca="true" t="shared" si="203" ref="F339:F346">SUM(G339:N339)</f>
        <v>1040000</v>
      </c>
      <c r="G339" s="15">
        <f aca="true" t="shared" si="204" ref="G339:N339">G340+G343+G346+G349+G352+G355+G358</f>
        <v>1035000</v>
      </c>
      <c r="H339" s="15">
        <f t="shared" si="204"/>
        <v>0</v>
      </c>
      <c r="I339" s="15">
        <f t="shared" si="204"/>
        <v>0</v>
      </c>
      <c r="J339" s="15">
        <f t="shared" si="204"/>
        <v>5000</v>
      </c>
      <c r="K339" s="15">
        <f t="shared" si="204"/>
        <v>0</v>
      </c>
      <c r="L339" s="15">
        <f t="shared" si="204"/>
        <v>0</v>
      </c>
      <c r="M339" s="15">
        <f t="shared" si="204"/>
        <v>0</v>
      </c>
      <c r="N339" s="15">
        <f t="shared" si="204"/>
        <v>0</v>
      </c>
    </row>
    <row r="340" spans="1:14" s="11" customFormat="1" ht="24.75" customHeight="1">
      <c r="A340" s="102" t="s">
        <v>404</v>
      </c>
      <c r="B340" s="171" t="s">
        <v>609</v>
      </c>
      <c r="C340" s="172"/>
      <c r="D340" s="14">
        <f>D341</f>
        <v>585000</v>
      </c>
      <c r="E340" s="14">
        <f>E341</f>
        <v>-30000</v>
      </c>
      <c r="F340" s="115">
        <f t="shared" si="203"/>
        <v>555000</v>
      </c>
      <c r="G340" s="14">
        <f aca="true" t="shared" si="205" ref="G340:N340">G341</f>
        <v>555000</v>
      </c>
      <c r="H340" s="14">
        <f t="shared" si="205"/>
        <v>0</v>
      </c>
      <c r="I340" s="14">
        <f t="shared" si="205"/>
        <v>0</v>
      </c>
      <c r="J340" s="14">
        <f t="shared" si="205"/>
        <v>0</v>
      </c>
      <c r="K340" s="14">
        <f t="shared" si="205"/>
        <v>0</v>
      </c>
      <c r="L340" s="14">
        <f t="shared" si="205"/>
        <v>0</v>
      </c>
      <c r="M340" s="14">
        <f t="shared" si="205"/>
        <v>0</v>
      </c>
      <c r="N340" s="14">
        <f t="shared" si="205"/>
        <v>0</v>
      </c>
    </row>
    <row r="341" spans="1:14" s="11" customFormat="1" ht="18" customHeight="1">
      <c r="A341" s="104"/>
      <c r="B341" s="61">
        <v>37</v>
      </c>
      <c r="C341" s="61" t="s">
        <v>395</v>
      </c>
      <c r="D341" s="63">
        <f>D342</f>
        <v>585000</v>
      </c>
      <c r="E341" s="63">
        <f>E342</f>
        <v>-30000</v>
      </c>
      <c r="F341" s="63">
        <f t="shared" si="203"/>
        <v>555000</v>
      </c>
      <c r="G341" s="63">
        <f aca="true" t="shared" si="206" ref="G341:N341">G342</f>
        <v>555000</v>
      </c>
      <c r="H341" s="63">
        <f t="shared" si="206"/>
        <v>0</v>
      </c>
      <c r="I341" s="63">
        <f t="shared" si="206"/>
        <v>0</v>
      </c>
      <c r="J341" s="63">
        <f t="shared" si="206"/>
        <v>0</v>
      </c>
      <c r="K341" s="63">
        <f t="shared" si="206"/>
        <v>0</v>
      </c>
      <c r="L341" s="63">
        <f t="shared" si="206"/>
        <v>0</v>
      </c>
      <c r="M341" s="63">
        <f t="shared" si="206"/>
        <v>0</v>
      </c>
      <c r="N341" s="63">
        <f t="shared" si="206"/>
        <v>0</v>
      </c>
    </row>
    <row r="342" spans="1:14" s="96" customFormat="1" ht="15" customHeight="1">
      <c r="A342" s="105"/>
      <c r="B342" s="93">
        <v>372</v>
      </c>
      <c r="C342" s="93" t="s">
        <v>396</v>
      </c>
      <c r="D342" s="59">
        <v>585000</v>
      </c>
      <c r="E342" s="59">
        <f>F342-D342</f>
        <v>-30000</v>
      </c>
      <c r="F342" s="59">
        <f t="shared" si="203"/>
        <v>555000</v>
      </c>
      <c r="G342" s="59">
        <v>555000</v>
      </c>
      <c r="H342" s="59">
        <v>0</v>
      </c>
      <c r="I342" s="59">
        <v>0</v>
      </c>
      <c r="J342" s="59">
        <v>0</v>
      </c>
      <c r="K342" s="59">
        <v>0</v>
      </c>
      <c r="L342" s="59">
        <v>0</v>
      </c>
      <c r="M342" s="59">
        <v>0</v>
      </c>
      <c r="N342" s="59">
        <v>0</v>
      </c>
    </row>
    <row r="343" spans="1:14" s="11" customFormat="1" ht="24.75" customHeight="1">
      <c r="A343" s="102" t="s">
        <v>405</v>
      </c>
      <c r="B343" s="171" t="s">
        <v>480</v>
      </c>
      <c r="C343" s="172"/>
      <c r="D343" s="14">
        <f>D344</f>
        <v>40000</v>
      </c>
      <c r="E343" s="14">
        <f>E344</f>
        <v>0</v>
      </c>
      <c r="F343" s="115">
        <f t="shared" si="203"/>
        <v>40000</v>
      </c>
      <c r="G343" s="14">
        <f aca="true" t="shared" si="207" ref="G343:N343">G344</f>
        <v>40000</v>
      </c>
      <c r="H343" s="14">
        <f t="shared" si="207"/>
        <v>0</v>
      </c>
      <c r="I343" s="14">
        <f t="shared" si="207"/>
        <v>0</v>
      </c>
      <c r="J343" s="14">
        <f t="shared" si="207"/>
        <v>0</v>
      </c>
      <c r="K343" s="14">
        <f t="shared" si="207"/>
        <v>0</v>
      </c>
      <c r="L343" s="14">
        <f t="shared" si="207"/>
        <v>0</v>
      </c>
      <c r="M343" s="14">
        <f t="shared" si="207"/>
        <v>0</v>
      </c>
      <c r="N343" s="14">
        <f t="shared" si="207"/>
        <v>0</v>
      </c>
    </row>
    <row r="344" spans="1:14" s="11" customFormat="1" ht="18" customHeight="1">
      <c r="A344" s="104"/>
      <c r="B344" s="61" t="s">
        <v>205</v>
      </c>
      <c r="C344" s="62" t="s">
        <v>389</v>
      </c>
      <c r="D344" s="63">
        <f>D345</f>
        <v>40000</v>
      </c>
      <c r="E344" s="63">
        <f>E345</f>
        <v>0</v>
      </c>
      <c r="F344" s="63">
        <f t="shared" si="203"/>
        <v>40000</v>
      </c>
      <c r="G344" s="63">
        <f aca="true" t="shared" si="208" ref="G344:N344">G345</f>
        <v>40000</v>
      </c>
      <c r="H344" s="63">
        <f t="shared" si="208"/>
        <v>0</v>
      </c>
      <c r="I344" s="63">
        <f t="shared" si="208"/>
        <v>0</v>
      </c>
      <c r="J344" s="63">
        <f t="shared" si="208"/>
        <v>0</v>
      </c>
      <c r="K344" s="63">
        <f t="shared" si="208"/>
        <v>0</v>
      </c>
      <c r="L344" s="63">
        <f t="shared" si="208"/>
        <v>0</v>
      </c>
      <c r="M344" s="63">
        <f t="shared" si="208"/>
        <v>0</v>
      </c>
      <c r="N344" s="63">
        <f t="shared" si="208"/>
        <v>0</v>
      </c>
    </row>
    <row r="345" spans="1:14" s="96" customFormat="1" ht="15" customHeight="1">
      <c r="A345" s="105"/>
      <c r="B345" s="93" t="s">
        <v>206</v>
      </c>
      <c r="C345" s="93" t="s">
        <v>397</v>
      </c>
      <c r="D345" s="59">
        <v>40000</v>
      </c>
      <c r="E345" s="59">
        <f>F345-D345</f>
        <v>0</v>
      </c>
      <c r="F345" s="59">
        <f t="shared" si="203"/>
        <v>40000</v>
      </c>
      <c r="G345" s="59">
        <v>40000</v>
      </c>
      <c r="H345" s="59">
        <v>0</v>
      </c>
      <c r="I345" s="59">
        <v>0</v>
      </c>
      <c r="J345" s="59">
        <v>0</v>
      </c>
      <c r="K345" s="59">
        <v>0</v>
      </c>
      <c r="L345" s="59">
        <v>0</v>
      </c>
      <c r="M345" s="59">
        <v>0</v>
      </c>
      <c r="N345" s="59">
        <v>0</v>
      </c>
    </row>
    <row r="346" spans="1:14" s="11" customFormat="1" ht="24.75" customHeight="1">
      <c r="A346" s="102" t="s">
        <v>405</v>
      </c>
      <c r="B346" s="171" t="s">
        <v>481</v>
      </c>
      <c r="C346" s="172"/>
      <c r="D346" s="14">
        <f>D347</f>
        <v>200000</v>
      </c>
      <c r="E346" s="14">
        <f>E347</f>
        <v>-50000</v>
      </c>
      <c r="F346" s="115">
        <f t="shared" si="203"/>
        <v>150000</v>
      </c>
      <c r="G346" s="14">
        <f aca="true" t="shared" si="209" ref="G346:N346">G347</f>
        <v>150000</v>
      </c>
      <c r="H346" s="14">
        <f t="shared" si="209"/>
        <v>0</v>
      </c>
      <c r="I346" s="14">
        <f t="shared" si="209"/>
        <v>0</v>
      </c>
      <c r="J346" s="14">
        <f t="shared" si="209"/>
        <v>0</v>
      </c>
      <c r="K346" s="14">
        <f t="shared" si="209"/>
        <v>0</v>
      </c>
      <c r="L346" s="14">
        <f t="shared" si="209"/>
        <v>0</v>
      </c>
      <c r="M346" s="14">
        <f t="shared" si="209"/>
        <v>0</v>
      </c>
      <c r="N346" s="14">
        <f t="shared" si="209"/>
        <v>0</v>
      </c>
    </row>
    <row r="347" spans="1:14" s="11" customFormat="1" ht="18" customHeight="1">
      <c r="A347" s="104"/>
      <c r="B347" s="61">
        <v>37</v>
      </c>
      <c r="C347" s="61" t="s">
        <v>395</v>
      </c>
      <c r="D347" s="63">
        <f>D348</f>
        <v>200000</v>
      </c>
      <c r="E347" s="63">
        <f>E348</f>
        <v>-50000</v>
      </c>
      <c r="F347" s="63">
        <f aca="true" t="shared" si="210" ref="F347:F357">SUM(G347:N347)</f>
        <v>150000</v>
      </c>
      <c r="G347" s="63">
        <f aca="true" t="shared" si="211" ref="G347:N347">G348</f>
        <v>150000</v>
      </c>
      <c r="H347" s="63">
        <f t="shared" si="211"/>
        <v>0</v>
      </c>
      <c r="I347" s="63">
        <f t="shared" si="211"/>
        <v>0</v>
      </c>
      <c r="J347" s="63">
        <f t="shared" si="211"/>
        <v>0</v>
      </c>
      <c r="K347" s="63">
        <f t="shared" si="211"/>
        <v>0</v>
      </c>
      <c r="L347" s="63">
        <f t="shared" si="211"/>
        <v>0</v>
      </c>
      <c r="M347" s="63">
        <f t="shared" si="211"/>
        <v>0</v>
      </c>
      <c r="N347" s="63">
        <f t="shared" si="211"/>
        <v>0</v>
      </c>
    </row>
    <row r="348" spans="1:14" s="96" customFormat="1" ht="15.75" customHeight="1">
      <c r="A348" s="105"/>
      <c r="B348" s="93">
        <v>372</v>
      </c>
      <c r="C348" s="93" t="s">
        <v>396</v>
      </c>
      <c r="D348" s="59">
        <v>200000</v>
      </c>
      <c r="E348" s="59">
        <f>F348-D348</f>
        <v>-50000</v>
      </c>
      <c r="F348" s="59">
        <f t="shared" si="210"/>
        <v>150000</v>
      </c>
      <c r="G348" s="59">
        <v>150000</v>
      </c>
      <c r="H348" s="59">
        <v>0</v>
      </c>
      <c r="I348" s="59">
        <v>0</v>
      </c>
      <c r="J348" s="59">
        <v>0</v>
      </c>
      <c r="K348" s="59">
        <v>0</v>
      </c>
      <c r="L348" s="59">
        <v>0</v>
      </c>
      <c r="M348" s="59">
        <v>0</v>
      </c>
      <c r="N348" s="59">
        <v>0</v>
      </c>
    </row>
    <row r="349" spans="1:14" s="11" customFormat="1" ht="24.75" customHeight="1">
      <c r="A349" s="102" t="s">
        <v>406</v>
      </c>
      <c r="B349" s="171" t="s">
        <v>610</v>
      </c>
      <c r="C349" s="172"/>
      <c r="D349" s="14">
        <f>D350</f>
        <v>140000</v>
      </c>
      <c r="E349" s="14">
        <f>E350</f>
        <v>-80000</v>
      </c>
      <c r="F349" s="115">
        <f t="shared" si="210"/>
        <v>60000</v>
      </c>
      <c r="G349" s="14">
        <f aca="true" t="shared" si="212" ref="G349:N349">G350</f>
        <v>60000</v>
      </c>
      <c r="H349" s="14">
        <f t="shared" si="212"/>
        <v>0</v>
      </c>
      <c r="I349" s="14">
        <f t="shared" si="212"/>
        <v>0</v>
      </c>
      <c r="J349" s="14">
        <f t="shared" si="212"/>
        <v>0</v>
      </c>
      <c r="K349" s="14">
        <f t="shared" si="212"/>
        <v>0</v>
      </c>
      <c r="L349" s="14">
        <f t="shared" si="212"/>
        <v>0</v>
      </c>
      <c r="M349" s="14">
        <f t="shared" si="212"/>
        <v>0</v>
      </c>
      <c r="N349" s="14">
        <f t="shared" si="212"/>
        <v>0</v>
      </c>
    </row>
    <row r="350" spans="1:14" s="11" customFormat="1" ht="18" customHeight="1">
      <c r="A350" s="104"/>
      <c r="B350" s="61">
        <v>38</v>
      </c>
      <c r="C350" s="62" t="s">
        <v>377</v>
      </c>
      <c r="D350" s="63">
        <f>D351</f>
        <v>140000</v>
      </c>
      <c r="E350" s="63">
        <f>E351</f>
        <v>-80000</v>
      </c>
      <c r="F350" s="63">
        <f t="shared" si="210"/>
        <v>60000</v>
      </c>
      <c r="G350" s="63">
        <f>G351</f>
        <v>60000</v>
      </c>
      <c r="H350" s="63">
        <f aca="true" t="shared" si="213" ref="H350:N350">H351</f>
        <v>0</v>
      </c>
      <c r="I350" s="63">
        <f t="shared" si="213"/>
        <v>0</v>
      </c>
      <c r="J350" s="63">
        <f t="shared" si="213"/>
        <v>0</v>
      </c>
      <c r="K350" s="63">
        <f t="shared" si="213"/>
        <v>0</v>
      </c>
      <c r="L350" s="63">
        <f t="shared" si="213"/>
        <v>0</v>
      </c>
      <c r="M350" s="63">
        <f t="shared" si="213"/>
        <v>0</v>
      </c>
      <c r="N350" s="63">
        <f t="shared" si="213"/>
        <v>0</v>
      </c>
    </row>
    <row r="351" spans="1:14" s="96" customFormat="1" ht="15" customHeight="1">
      <c r="A351" s="105"/>
      <c r="B351" s="93">
        <v>381</v>
      </c>
      <c r="C351" s="94" t="s">
        <v>378</v>
      </c>
      <c r="D351" s="59">
        <v>140000</v>
      </c>
      <c r="E351" s="59">
        <f>F351-D351</f>
        <v>-80000</v>
      </c>
      <c r="F351" s="59">
        <f t="shared" si="210"/>
        <v>60000</v>
      </c>
      <c r="G351" s="59">
        <v>60000</v>
      </c>
      <c r="H351" s="59">
        <v>0</v>
      </c>
      <c r="I351" s="59">
        <v>0</v>
      </c>
      <c r="J351" s="59">
        <v>0</v>
      </c>
      <c r="K351" s="59">
        <v>0</v>
      </c>
      <c r="L351" s="59">
        <v>0</v>
      </c>
      <c r="M351" s="59">
        <v>0</v>
      </c>
      <c r="N351" s="59">
        <v>0</v>
      </c>
    </row>
    <row r="352" spans="1:14" s="11" customFormat="1" ht="24.75" customHeight="1">
      <c r="A352" s="102" t="s">
        <v>407</v>
      </c>
      <c r="B352" s="171" t="s">
        <v>482</v>
      </c>
      <c r="C352" s="172"/>
      <c r="D352" s="14">
        <f>D353</f>
        <v>20000</v>
      </c>
      <c r="E352" s="14">
        <f>E353</f>
        <v>-15000</v>
      </c>
      <c r="F352" s="115">
        <f t="shared" si="210"/>
        <v>5000</v>
      </c>
      <c r="G352" s="14">
        <f aca="true" t="shared" si="214" ref="G352:N352">G353</f>
        <v>0</v>
      </c>
      <c r="H352" s="14">
        <f t="shared" si="214"/>
        <v>0</v>
      </c>
      <c r="I352" s="14">
        <f t="shared" si="214"/>
        <v>0</v>
      </c>
      <c r="J352" s="14">
        <f t="shared" si="214"/>
        <v>5000</v>
      </c>
      <c r="K352" s="14">
        <f t="shared" si="214"/>
        <v>0</v>
      </c>
      <c r="L352" s="14">
        <f t="shared" si="214"/>
        <v>0</v>
      </c>
      <c r="M352" s="14">
        <f t="shared" si="214"/>
        <v>0</v>
      </c>
      <c r="N352" s="14">
        <f t="shared" si="214"/>
        <v>0</v>
      </c>
    </row>
    <row r="353" spans="1:14" s="11" customFormat="1" ht="18" customHeight="1">
      <c r="A353" s="104"/>
      <c r="B353" s="61">
        <v>37</v>
      </c>
      <c r="C353" s="61" t="s">
        <v>395</v>
      </c>
      <c r="D353" s="63">
        <f>D354</f>
        <v>20000</v>
      </c>
      <c r="E353" s="63">
        <f>E354</f>
        <v>-15000</v>
      </c>
      <c r="F353" s="63">
        <f t="shared" si="210"/>
        <v>5000</v>
      </c>
      <c r="G353" s="63">
        <f>G354</f>
        <v>0</v>
      </c>
      <c r="H353" s="63">
        <f aca="true" t="shared" si="215" ref="H353:N353">H354</f>
        <v>0</v>
      </c>
      <c r="I353" s="63">
        <f t="shared" si="215"/>
        <v>0</v>
      </c>
      <c r="J353" s="63">
        <f t="shared" si="215"/>
        <v>5000</v>
      </c>
      <c r="K353" s="63">
        <f t="shared" si="215"/>
        <v>0</v>
      </c>
      <c r="L353" s="63">
        <f t="shared" si="215"/>
        <v>0</v>
      </c>
      <c r="M353" s="63">
        <f t="shared" si="215"/>
        <v>0</v>
      </c>
      <c r="N353" s="63">
        <f t="shared" si="215"/>
        <v>0</v>
      </c>
    </row>
    <row r="354" spans="1:14" s="96" customFormat="1" ht="15" customHeight="1">
      <c r="A354" s="105"/>
      <c r="B354" s="93">
        <v>372</v>
      </c>
      <c r="C354" s="93" t="s">
        <v>396</v>
      </c>
      <c r="D354" s="59">
        <v>20000</v>
      </c>
      <c r="E354" s="59">
        <f>F354-D354</f>
        <v>-15000</v>
      </c>
      <c r="F354" s="59">
        <f t="shared" si="210"/>
        <v>5000</v>
      </c>
      <c r="G354" s="59">
        <v>0</v>
      </c>
      <c r="H354" s="59">
        <v>0</v>
      </c>
      <c r="I354" s="59">
        <v>0</v>
      </c>
      <c r="J354" s="59">
        <v>5000</v>
      </c>
      <c r="K354" s="59">
        <v>0</v>
      </c>
      <c r="L354" s="59">
        <v>0</v>
      </c>
      <c r="M354" s="59">
        <v>0</v>
      </c>
      <c r="N354" s="59">
        <v>0</v>
      </c>
    </row>
    <row r="355" spans="1:14" s="11" customFormat="1" ht="24.75" customHeight="1">
      <c r="A355" s="102" t="s">
        <v>408</v>
      </c>
      <c r="B355" s="171" t="s">
        <v>483</v>
      </c>
      <c r="C355" s="172"/>
      <c r="D355" s="14">
        <f>D356</f>
        <v>230000</v>
      </c>
      <c r="E355" s="14">
        <f>E356</f>
        <v>0</v>
      </c>
      <c r="F355" s="115">
        <f t="shared" si="210"/>
        <v>230000</v>
      </c>
      <c r="G355" s="14">
        <f aca="true" t="shared" si="216" ref="G355:N355">G356</f>
        <v>230000</v>
      </c>
      <c r="H355" s="14">
        <f t="shared" si="216"/>
        <v>0</v>
      </c>
      <c r="I355" s="14">
        <f t="shared" si="216"/>
        <v>0</v>
      </c>
      <c r="J355" s="14">
        <f t="shared" si="216"/>
        <v>0</v>
      </c>
      <c r="K355" s="14">
        <f t="shared" si="216"/>
        <v>0</v>
      </c>
      <c r="L355" s="14">
        <f t="shared" si="216"/>
        <v>0</v>
      </c>
      <c r="M355" s="14">
        <f t="shared" si="216"/>
        <v>0</v>
      </c>
      <c r="N355" s="14">
        <f t="shared" si="216"/>
        <v>0</v>
      </c>
    </row>
    <row r="356" spans="1:14" s="11" customFormat="1" ht="18" customHeight="1">
      <c r="A356" s="104"/>
      <c r="B356" s="61">
        <v>38</v>
      </c>
      <c r="C356" s="62" t="s">
        <v>377</v>
      </c>
      <c r="D356" s="63">
        <f>D357</f>
        <v>230000</v>
      </c>
      <c r="E356" s="63">
        <f>E357</f>
        <v>0</v>
      </c>
      <c r="F356" s="63">
        <f t="shared" si="210"/>
        <v>230000</v>
      </c>
      <c r="G356" s="63">
        <f>G357</f>
        <v>230000</v>
      </c>
      <c r="H356" s="63">
        <f aca="true" t="shared" si="217" ref="H356:N356">H357</f>
        <v>0</v>
      </c>
      <c r="I356" s="63">
        <f t="shared" si="217"/>
        <v>0</v>
      </c>
      <c r="J356" s="63">
        <f t="shared" si="217"/>
        <v>0</v>
      </c>
      <c r="K356" s="63">
        <f t="shared" si="217"/>
        <v>0</v>
      </c>
      <c r="L356" s="63">
        <f t="shared" si="217"/>
        <v>0</v>
      </c>
      <c r="M356" s="63">
        <f t="shared" si="217"/>
        <v>0</v>
      </c>
      <c r="N356" s="63">
        <f t="shared" si="217"/>
        <v>0</v>
      </c>
    </row>
    <row r="357" spans="1:14" s="96" customFormat="1" ht="15" customHeight="1">
      <c r="A357" s="105"/>
      <c r="B357" s="93">
        <v>381</v>
      </c>
      <c r="C357" s="94" t="s">
        <v>378</v>
      </c>
      <c r="D357" s="59">
        <v>230000</v>
      </c>
      <c r="E357" s="59">
        <f>F357-D357</f>
        <v>0</v>
      </c>
      <c r="F357" s="59">
        <f t="shared" si="210"/>
        <v>230000</v>
      </c>
      <c r="G357" s="59">
        <v>230000</v>
      </c>
      <c r="H357" s="59">
        <v>0</v>
      </c>
      <c r="I357" s="59">
        <v>0</v>
      </c>
      <c r="J357" s="59">
        <v>0</v>
      </c>
      <c r="K357" s="59">
        <v>0</v>
      </c>
      <c r="L357" s="59">
        <v>0</v>
      </c>
      <c r="M357" s="59">
        <v>0</v>
      </c>
      <c r="N357" s="59">
        <v>0</v>
      </c>
    </row>
    <row r="358" spans="1:14" s="11" customFormat="1" ht="24.75" customHeight="1">
      <c r="A358" s="102" t="s">
        <v>409</v>
      </c>
      <c r="B358" s="171" t="s">
        <v>611</v>
      </c>
      <c r="C358" s="172"/>
      <c r="D358" s="14">
        <f>D359</f>
        <v>100000</v>
      </c>
      <c r="E358" s="14">
        <f>E359</f>
        <v>-100000</v>
      </c>
      <c r="F358" s="115">
        <f aca="true" t="shared" si="218" ref="F358:F378">SUM(G358:N358)</f>
        <v>0</v>
      </c>
      <c r="G358" s="14">
        <f aca="true" t="shared" si="219" ref="G358:N358">G359</f>
        <v>0</v>
      </c>
      <c r="H358" s="14">
        <f t="shared" si="219"/>
        <v>0</v>
      </c>
      <c r="I358" s="14">
        <f t="shared" si="219"/>
        <v>0</v>
      </c>
      <c r="J358" s="14">
        <f t="shared" si="219"/>
        <v>0</v>
      </c>
      <c r="K358" s="14">
        <f t="shared" si="219"/>
        <v>0</v>
      </c>
      <c r="L358" s="14">
        <f t="shared" si="219"/>
        <v>0</v>
      </c>
      <c r="M358" s="14">
        <f t="shared" si="219"/>
        <v>0</v>
      </c>
      <c r="N358" s="14">
        <f t="shared" si="219"/>
        <v>0</v>
      </c>
    </row>
    <row r="359" spans="1:14" s="11" customFormat="1" ht="18" customHeight="1">
      <c r="A359" s="104"/>
      <c r="B359" s="61">
        <v>42</v>
      </c>
      <c r="C359" s="61" t="s">
        <v>393</v>
      </c>
      <c r="D359" s="63">
        <f aca="true" t="shared" si="220" ref="D359:N359">D360</f>
        <v>100000</v>
      </c>
      <c r="E359" s="63">
        <f t="shared" si="220"/>
        <v>-100000</v>
      </c>
      <c r="F359" s="63">
        <f t="shared" si="218"/>
        <v>0</v>
      </c>
      <c r="G359" s="63">
        <f t="shared" si="220"/>
        <v>0</v>
      </c>
      <c r="H359" s="63">
        <f t="shared" si="220"/>
        <v>0</v>
      </c>
      <c r="I359" s="63">
        <f t="shared" si="220"/>
        <v>0</v>
      </c>
      <c r="J359" s="63">
        <f t="shared" si="220"/>
        <v>0</v>
      </c>
      <c r="K359" s="63">
        <f t="shared" si="220"/>
        <v>0</v>
      </c>
      <c r="L359" s="63">
        <f t="shared" si="220"/>
        <v>0</v>
      </c>
      <c r="M359" s="63">
        <f t="shared" si="220"/>
        <v>0</v>
      </c>
      <c r="N359" s="63">
        <f t="shared" si="220"/>
        <v>0</v>
      </c>
    </row>
    <row r="360" spans="1:14" s="96" customFormat="1" ht="15" customHeight="1">
      <c r="A360" s="105"/>
      <c r="B360" s="93">
        <v>421</v>
      </c>
      <c r="C360" s="93" t="s">
        <v>385</v>
      </c>
      <c r="D360" s="59">
        <v>100000</v>
      </c>
      <c r="E360" s="59">
        <f>F360-D360</f>
        <v>-100000</v>
      </c>
      <c r="F360" s="59">
        <f t="shared" si="218"/>
        <v>0</v>
      </c>
      <c r="G360" s="59">
        <v>0</v>
      </c>
      <c r="H360" s="59">
        <v>0</v>
      </c>
      <c r="I360" s="59">
        <v>0</v>
      </c>
      <c r="J360" s="59">
        <v>0</v>
      </c>
      <c r="K360" s="59">
        <v>0</v>
      </c>
      <c r="L360" s="59">
        <v>0</v>
      </c>
      <c r="M360" s="59">
        <v>0</v>
      </c>
      <c r="N360" s="59">
        <v>0</v>
      </c>
    </row>
    <row r="361" spans="1:14" s="96" customFormat="1" ht="15" customHeight="1">
      <c r="A361" s="147"/>
      <c r="B361" s="148"/>
      <c r="C361" s="148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</row>
    <row r="362" spans="1:14" s="96" customFormat="1" ht="15" customHeight="1">
      <c r="A362" s="147"/>
      <c r="B362" s="148"/>
      <c r="C362" s="148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</row>
    <row r="363" spans="1:14" s="96" customFormat="1" ht="15" customHeight="1">
      <c r="A363" s="147"/>
      <c r="B363" s="148"/>
      <c r="C363" s="148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</row>
    <row r="364" ht="43.5" customHeight="1"/>
    <row r="365" spans="1:14" s="55" customFormat="1" ht="15" customHeight="1">
      <c r="A365" s="164" t="s">
        <v>17</v>
      </c>
      <c r="B365" s="164" t="s">
        <v>235</v>
      </c>
      <c r="C365" s="163" t="s">
        <v>27</v>
      </c>
      <c r="D365" s="164" t="s">
        <v>752</v>
      </c>
      <c r="E365" s="164" t="s">
        <v>562</v>
      </c>
      <c r="F365" s="165" t="s">
        <v>753</v>
      </c>
      <c r="G365" s="163" t="s">
        <v>709</v>
      </c>
      <c r="H365" s="163"/>
      <c r="I365" s="163"/>
      <c r="J365" s="163"/>
      <c r="K365" s="163"/>
      <c r="L365" s="163"/>
      <c r="M365" s="163"/>
      <c r="N365" s="163"/>
    </row>
    <row r="366" spans="1:14" s="55" customFormat="1" ht="35.25" customHeight="1">
      <c r="A366" s="163"/>
      <c r="B366" s="163"/>
      <c r="C366" s="163"/>
      <c r="D366" s="163"/>
      <c r="E366" s="163"/>
      <c r="F366" s="166"/>
      <c r="G366" s="53" t="s">
        <v>166</v>
      </c>
      <c r="H366" s="53" t="s">
        <v>18</v>
      </c>
      <c r="I366" s="53" t="s">
        <v>165</v>
      </c>
      <c r="J366" s="53" t="s">
        <v>167</v>
      </c>
      <c r="K366" s="53" t="s">
        <v>19</v>
      </c>
      <c r="L366" s="53" t="s">
        <v>416</v>
      </c>
      <c r="M366" s="53" t="s">
        <v>804</v>
      </c>
      <c r="N366" s="53" t="s">
        <v>291</v>
      </c>
    </row>
    <row r="367" spans="1:14" s="55" customFormat="1" ht="10.5" customHeight="1">
      <c r="A367" s="54">
        <v>1</v>
      </c>
      <c r="B367" s="54">
        <v>2</v>
      </c>
      <c r="C367" s="54">
        <v>3</v>
      </c>
      <c r="D367" s="54">
        <v>4</v>
      </c>
      <c r="E367" s="54">
        <v>5</v>
      </c>
      <c r="F367" s="54">
        <v>6</v>
      </c>
      <c r="G367" s="54">
        <v>7</v>
      </c>
      <c r="H367" s="54">
        <v>8</v>
      </c>
      <c r="I367" s="54">
        <v>9</v>
      </c>
      <c r="J367" s="54">
        <v>10</v>
      </c>
      <c r="K367" s="54">
        <v>11</v>
      </c>
      <c r="L367" s="54">
        <v>12</v>
      </c>
      <c r="M367" s="54">
        <v>13</v>
      </c>
      <c r="N367" s="54">
        <v>14</v>
      </c>
    </row>
    <row r="368" spans="1:14" s="11" customFormat="1" ht="36" customHeight="1">
      <c r="A368" s="102"/>
      <c r="B368" s="186" t="s">
        <v>174</v>
      </c>
      <c r="C368" s="187"/>
      <c r="D368" s="118">
        <f>D369</f>
        <v>7159100</v>
      </c>
      <c r="E368" s="118">
        <f>E369</f>
        <v>-334000</v>
      </c>
      <c r="F368" s="118">
        <f t="shared" si="218"/>
        <v>6825100</v>
      </c>
      <c r="G368" s="118">
        <f>G369</f>
        <v>3615500</v>
      </c>
      <c r="H368" s="118">
        <f aca="true" t="shared" si="221" ref="H368:N368">H369</f>
        <v>100</v>
      </c>
      <c r="I368" s="118">
        <f t="shared" si="221"/>
        <v>500500</v>
      </c>
      <c r="J368" s="118">
        <f t="shared" si="221"/>
        <v>2225000</v>
      </c>
      <c r="K368" s="118">
        <f t="shared" si="221"/>
        <v>38000</v>
      </c>
      <c r="L368" s="118">
        <f t="shared" si="221"/>
        <v>0</v>
      </c>
      <c r="M368" s="118">
        <f t="shared" si="221"/>
        <v>307000</v>
      </c>
      <c r="N368" s="118">
        <f t="shared" si="221"/>
        <v>139000</v>
      </c>
    </row>
    <row r="369" spans="1:14" s="11" customFormat="1" ht="30" customHeight="1">
      <c r="A369" s="111"/>
      <c r="B369" s="182" t="s">
        <v>201</v>
      </c>
      <c r="C369" s="183"/>
      <c r="D369" s="15">
        <f>D370+D386+D389</f>
        <v>7159100</v>
      </c>
      <c r="E369" s="15">
        <f>E370+E386+E389</f>
        <v>-334000</v>
      </c>
      <c r="F369" s="15">
        <f t="shared" si="218"/>
        <v>6825100</v>
      </c>
      <c r="G369" s="15">
        <f aca="true" t="shared" si="222" ref="G369:N369">G370+G386+G389</f>
        <v>3615500</v>
      </c>
      <c r="H369" s="15">
        <f t="shared" si="222"/>
        <v>100</v>
      </c>
      <c r="I369" s="15">
        <f t="shared" si="222"/>
        <v>500500</v>
      </c>
      <c r="J369" s="15">
        <f t="shared" si="222"/>
        <v>2225000</v>
      </c>
      <c r="K369" s="15">
        <f t="shared" si="222"/>
        <v>38000</v>
      </c>
      <c r="L369" s="15">
        <f t="shared" si="222"/>
        <v>0</v>
      </c>
      <c r="M369" s="15">
        <f t="shared" si="222"/>
        <v>307000</v>
      </c>
      <c r="N369" s="15">
        <f t="shared" si="222"/>
        <v>139000</v>
      </c>
    </row>
    <row r="370" spans="1:14" s="11" customFormat="1" ht="24.75" customHeight="1">
      <c r="A370" s="102" t="s">
        <v>80</v>
      </c>
      <c r="B370" s="171" t="s">
        <v>204</v>
      </c>
      <c r="C370" s="172"/>
      <c r="D370" s="14">
        <f>D371+D383</f>
        <v>4359100</v>
      </c>
      <c r="E370" s="14">
        <f>E371+E383</f>
        <v>-334000</v>
      </c>
      <c r="F370" s="115">
        <f t="shared" si="218"/>
        <v>4025100</v>
      </c>
      <c r="G370" s="14">
        <f aca="true" t="shared" si="223" ref="G370:N370">G371+G383</f>
        <v>3322500</v>
      </c>
      <c r="H370" s="14">
        <f t="shared" si="223"/>
        <v>100</v>
      </c>
      <c r="I370" s="14">
        <f t="shared" si="223"/>
        <v>500500</v>
      </c>
      <c r="J370" s="14">
        <f t="shared" si="223"/>
        <v>25000</v>
      </c>
      <c r="K370" s="14">
        <f t="shared" si="223"/>
        <v>38000</v>
      </c>
      <c r="L370" s="14">
        <f t="shared" si="223"/>
        <v>0</v>
      </c>
      <c r="M370" s="14">
        <f t="shared" si="223"/>
        <v>0</v>
      </c>
      <c r="N370" s="14">
        <f t="shared" si="223"/>
        <v>139000</v>
      </c>
    </row>
    <row r="371" spans="1:14" s="11" customFormat="1" ht="21" customHeight="1">
      <c r="A371" s="104"/>
      <c r="B371" s="61">
        <v>3</v>
      </c>
      <c r="C371" s="62" t="s">
        <v>3</v>
      </c>
      <c r="D371" s="63">
        <f>D372+D376+D381</f>
        <v>4293000</v>
      </c>
      <c r="E371" s="63">
        <f>E372+E376+E381</f>
        <v>-321000</v>
      </c>
      <c r="F371" s="63">
        <f>SUM(G371:N371)</f>
        <v>3972000</v>
      </c>
      <c r="G371" s="63">
        <f>G372+G376+G381</f>
        <v>3322500</v>
      </c>
      <c r="H371" s="63">
        <f aca="true" t="shared" si="224" ref="H371:N371">H372+H376+H381</f>
        <v>0</v>
      </c>
      <c r="I371" s="63">
        <f t="shared" si="224"/>
        <v>476500</v>
      </c>
      <c r="J371" s="63">
        <f t="shared" si="224"/>
        <v>25000</v>
      </c>
      <c r="K371" s="63">
        <f t="shared" si="224"/>
        <v>18000</v>
      </c>
      <c r="L371" s="63">
        <f t="shared" si="224"/>
        <v>0</v>
      </c>
      <c r="M371" s="63">
        <f t="shared" si="224"/>
        <v>0</v>
      </c>
      <c r="N371" s="63">
        <f t="shared" si="224"/>
        <v>130000</v>
      </c>
    </row>
    <row r="372" spans="1:14" s="11" customFormat="1" ht="18" customHeight="1">
      <c r="A372" s="104"/>
      <c r="B372" s="61">
        <v>31</v>
      </c>
      <c r="C372" s="61" t="s">
        <v>9</v>
      </c>
      <c r="D372" s="63">
        <f>D373+D374+D375</f>
        <v>3252500</v>
      </c>
      <c r="E372" s="63">
        <f>E373+E374+E375</f>
        <v>-116000</v>
      </c>
      <c r="F372" s="63">
        <f t="shared" si="218"/>
        <v>3136500</v>
      </c>
      <c r="G372" s="63">
        <f>G373+G374+G375</f>
        <v>3136500</v>
      </c>
      <c r="H372" s="63">
        <f aca="true" t="shared" si="225" ref="H372:N372">H373+H374+H375</f>
        <v>0</v>
      </c>
      <c r="I372" s="63">
        <f t="shared" si="225"/>
        <v>0</v>
      </c>
      <c r="J372" s="63">
        <f t="shared" si="225"/>
        <v>0</v>
      </c>
      <c r="K372" s="63">
        <f t="shared" si="225"/>
        <v>0</v>
      </c>
      <c r="L372" s="63">
        <f t="shared" si="225"/>
        <v>0</v>
      </c>
      <c r="M372" s="63">
        <f t="shared" si="225"/>
        <v>0</v>
      </c>
      <c r="N372" s="63">
        <f t="shared" si="225"/>
        <v>0</v>
      </c>
    </row>
    <row r="373" spans="1:14" s="96" customFormat="1" ht="15" customHeight="1">
      <c r="A373" s="105"/>
      <c r="B373" s="93">
        <v>311</v>
      </c>
      <c r="C373" s="93" t="s">
        <v>362</v>
      </c>
      <c r="D373" s="59">
        <v>2700000</v>
      </c>
      <c r="E373" s="59">
        <f>F373-D373</f>
        <v>-100000</v>
      </c>
      <c r="F373" s="59">
        <f t="shared" si="218"/>
        <v>2600000</v>
      </c>
      <c r="G373" s="59">
        <v>2600000</v>
      </c>
      <c r="H373" s="57">
        <v>0</v>
      </c>
      <c r="I373" s="57">
        <v>0</v>
      </c>
      <c r="J373" s="57">
        <v>0</v>
      </c>
      <c r="K373" s="57">
        <v>0</v>
      </c>
      <c r="L373" s="57">
        <v>0</v>
      </c>
      <c r="M373" s="57">
        <v>0</v>
      </c>
      <c r="N373" s="57">
        <v>0</v>
      </c>
    </row>
    <row r="374" spans="1:14" s="96" customFormat="1" ht="15" customHeight="1">
      <c r="A374" s="105"/>
      <c r="B374" s="93">
        <v>312</v>
      </c>
      <c r="C374" s="93" t="s">
        <v>363</v>
      </c>
      <c r="D374" s="59">
        <v>106500</v>
      </c>
      <c r="E374" s="59">
        <f>F374-D374</f>
        <v>0</v>
      </c>
      <c r="F374" s="59">
        <f t="shared" si="218"/>
        <v>106500</v>
      </c>
      <c r="G374" s="59">
        <v>106500</v>
      </c>
      <c r="H374" s="57">
        <v>0</v>
      </c>
      <c r="I374" s="59">
        <v>0</v>
      </c>
      <c r="J374" s="57">
        <v>0</v>
      </c>
      <c r="K374" s="57">
        <v>0</v>
      </c>
      <c r="L374" s="57">
        <v>0</v>
      </c>
      <c r="M374" s="57">
        <v>0</v>
      </c>
      <c r="N374" s="57">
        <v>0</v>
      </c>
    </row>
    <row r="375" spans="1:14" s="96" customFormat="1" ht="15" customHeight="1">
      <c r="A375" s="105"/>
      <c r="B375" s="93">
        <v>313</v>
      </c>
      <c r="C375" s="93" t="s">
        <v>364</v>
      </c>
      <c r="D375" s="59">
        <v>446000</v>
      </c>
      <c r="E375" s="59">
        <f>F375-D375</f>
        <v>-16000</v>
      </c>
      <c r="F375" s="59">
        <f t="shared" si="218"/>
        <v>430000</v>
      </c>
      <c r="G375" s="59">
        <v>430000</v>
      </c>
      <c r="H375" s="59">
        <v>0</v>
      </c>
      <c r="I375" s="59">
        <v>0</v>
      </c>
      <c r="J375" s="59">
        <v>0</v>
      </c>
      <c r="K375" s="59">
        <v>0</v>
      </c>
      <c r="L375" s="59">
        <v>0</v>
      </c>
      <c r="M375" s="59">
        <v>0</v>
      </c>
      <c r="N375" s="59">
        <v>0</v>
      </c>
    </row>
    <row r="376" spans="1:14" s="11" customFormat="1" ht="18" customHeight="1">
      <c r="A376" s="104"/>
      <c r="B376" s="61">
        <v>32</v>
      </c>
      <c r="C376" s="61" t="s">
        <v>11</v>
      </c>
      <c r="D376" s="63">
        <f>SUM(D377:D380)</f>
        <v>1022500</v>
      </c>
      <c r="E376" s="63">
        <f>SUM(E377:E380)</f>
        <v>-205000</v>
      </c>
      <c r="F376" s="63">
        <f t="shared" si="218"/>
        <v>817500</v>
      </c>
      <c r="G376" s="63">
        <f aca="true" t="shared" si="226" ref="G376:N376">SUM(G377:G380)</f>
        <v>186000</v>
      </c>
      <c r="H376" s="63">
        <f t="shared" si="226"/>
        <v>0</v>
      </c>
      <c r="I376" s="63">
        <f t="shared" si="226"/>
        <v>458500</v>
      </c>
      <c r="J376" s="63">
        <f t="shared" si="226"/>
        <v>25000</v>
      </c>
      <c r="K376" s="63">
        <f t="shared" si="226"/>
        <v>18000</v>
      </c>
      <c r="L376" s="63">
        <f t="shared" si="226"/>
        <v>0</v>
      </c>
      <c r="M376" s="63">
        <f t="shared" si="226"/>
        <v>0</v>
      </c>
      <c r="N376" s="63">
        <f t="shared" si="226"/>
        <v>130000</v>
      </c>
    </row>
    <row r="377" spans="1:14" s="96" customFormat="1" ht="15" customHeight="1">
      <c r="A377" s="105"/>
      <c r="B377" s="97">
        <v>321</v>
      </c>
      <c r="C377" s="93" t="s">
        <v>398</v>
      </c>
      <c r="D377" s="59">
        <v>180000</v>
      </c>
      <c r="E377" s="59">
        <f>F377-D377</f>
        <v>-26000</v>
      </c>
      <c r="F377" s="59">
        <f t="shared" si="218"/>
        <v>154000</v>
      </c>
      <c r="G377" s="59">
        <v>140000</v>
      </c>
      <c r="H377" s="59">
        <v>0</v>
      </c>
      <c r="I377" s="59">
        <v>14000</v>
      </c>
      <c r="J377" s="59">
        <v>0</v>
      </c>
      <c r="K377" s="59">
        <v>0</v>
      </c>
      <c r="L377" s="59">
        <v>0</v>
      </c>
      <c r="M377" s="59">
        <v>0</v>
      </c>
      <c r="N377" s="59">
        <v>0</v>
      </c>
    </row>
    <row r="378" spans="1:14" s="96" customFormat="1" ht="15" customHeight="1">
      <c r="A378" s="106"/>
      <c r="B378" s="94">
        <v>322</v>
      </c>
      <c r="C378" s="94" t="s">
        <v>366</v>
      </c>
      <c r="D378" s="59">
        <v>553000</v>
      </c>
      <c r="E378" s="59">
        <f>F378-D378</f>
        <v>-125000</v>
      </c>
      <c r="F378" s="59">
        <f t="shared" si="218"/>
        <v>428000</v>
      </c>
      <c r="G378" s="59">
        <v>5000</v>
      </c>
      <c r="H378" s="59">
        <v>0</v>
      </c>
      <c r="I378" s="59">
        <v>290000</v>
      </c>
      <c r="J378" s="59">
        <v>25000</v>
      </c>
      <c r="K378" s="59">
        <v>18000</v>
      </c>
      <c r="L378" s="59">
        <v>0</v>
      </c>
      <c r="M378" s="59">
        <v>0</v>
      </c>
      <c r="N378" s="59">
        <v>90000</v>
      </c>
    </row>
    <row r="379" spans="1:14" s="96" customFormat="1" ht="15" customHeight="1">
      <c r="A379" s="106"/>
      <c r="B379" s="94">
        <v>323</v>
      </c>
      <c r="C379" s="94" t="s">
        <v>372</v>
      </c>
      <c r="D379" s="59">
        <v>165000</v>
      </c>
      <c r="E379" s="59">
        <f>F379-D379</f>
        <v>-31000</v>
      </c>
      <c r="F379" s="59">
        <f aca="true" t="shared" si="227" ref="F379:F388">SUM(G379:N379)</f>
        <v>134000</v>
      </c>
      <c r="G379" s="59">
        <v>0</v>
      </c>
      <c r="H379" s="59">
        <v>0</v>
      </c>
      <c r="I379" s="59">
        <v>94000</v>
      </c>
      <c r="J379" s="59">
        <v>0</v>
      </c>
      <c r="K379" s="59">
        <v>0</v>
      </c>
      <c r="L379" s="59">
        <v>0</v>
      </c>
      <c r="M379" s="59">
        <v>0</v>
      </c>
      <c r="N379" s="59">
        <v>40000</v>
      </c>
    </row>
    <row r="380" spans="1:14" s="96" customFormat="1" ht="15" customHeight="1">
      <c r="A380" s="105"/>
      <c r="B380" s="93">
        <v>329</v>
      </c>
      <c r="C380" s="93" t="s">
        <v>367</v>
      </c>
      <c r="D380" s="59">
        <v>124500</v>
      </c>
      <c r="E380" s="59">
        <f>F380-D380</f>
        <v>-23000</v>
      </c>
      <c r="F380" s="59">
        <f t="shared" si="227"/>
        <v>101500</v>
      </c>
      <c r="G380" s="59">
        <v>41000</v>
      </c>
      <c r="H380" s="59">
        <v>0</v>
      </c>
      <c r="I380" s="59">
        <v>60500</v>
      </c>
      <c r="J380" s="59">
        <v>0</v>
      </c>
      <c r="K380" s="59">
        <v>0</v>
      </c>
      <c r="L380" s="59">
        <v>0</v>
      </c>
      <c r="M380" s="59">
        <v>0</v>
      </c>
      <c r="N380" s="59">
        <v>0</v>
      </c>
    </row>
    <row r="381" spans="1:14" s="11" customFormat="1" ht="18" customHeight="1">
      <c r="A381" s="104"/>
      <c r="B381" s="61" t="s">
        <v>304</v>
      </c>
      <c r="C381" s="61" t="s">
        <v>375</v>
      </c>
      <c r="D381" s="63">
        <f>D382</f>
        <v>18000</v>
      </c>
      <c r="E381" s="63">
        <f>E382</f>
        <v>0</v>
      </c>
      <c r="F381" s="63">
        <f t="shared" si="227"/>
        <v>18000</v>
      </c>
      <c r="G381" s="63">
        <f>G382</f>
        <v>0</v>
      </c>
      <c r="H381" s="63">
        <f aca="true" t="shared" si="228" ref="H381:N381">H382</f>
        <v>0</v>
      </c>
      <c r="I381" s="63">
        <f t="shared" si="228"/>
        <v>18000</v>
      </c>
      <c r="J381" s="63">
        <f t="shared" si="228"/>
        <v>0</v>
      </c>
      <c r="K381" s="63">
        <f t="shared" si="228"/>
        <v>0</v>
      </c>
      <c r="L381" s="63">
        <f t="shared" si="228"/>
        <v>0</v>
      </c>
      <c r="M381" s="63">
        <f t="shared" si="228"/>
        <v>0</v>
      </c>
      <c r="N381" s="63">
        <f t="shared" si="228"/>
        <v>0</v>
      </c>
    </row>
    <row r="382" spans="1:14" s="96" customFormat="1" ht="15" customHeight="1">
      <c r="A382" s="105"/>
      <c r="B382" s="97">
        <v>343</v>
      </c>
      <c r="C382" s="93" t="s">
        <v>376</v>
      </c>
      <c r="D382" s="59">
        <v>18000</v>
      </c>
      <c r="E382" s="59">
        <f>F382-D382</f>
        <v>0</v>
      </c>
      <c r="F382" s="59">
        <f t="shared" si="227"/>
        <v>18000</v>
      </c>
      <c r="G382" s="59">
        <v>0</v>
      </c>
      <c r="H382" s="59">
        <v>0</v>
      </c>
      <c r="I382" s="59">
        <v>18000</v>
      </c>
      <c r="J382" s="59">
        <v>0</v>
      </c>
      <c r="K382" s="59">
        <v>0</v>
      </c>
      <c r="L382" s="59">
        <v>0</v>
      </c>
      <c r="M382" s="59">
        <v>0</v>
      </c>
      <c r="N382" s="59">
        <v>0</v>
      </c>
    </row>
    <row r="383" spans="1:14" s="11" customFormat="1" ht="18" customHeight="1">
      <c r="A383" s="104"/>
      <c r="B383" s="61" t="s">
        <v>191</v>
      </c>
      <c r="C383" s="61" t="s">
        <v>371</v>
      </c>
      <c r="D383" s="63">
        <f>D384+D385</f>
        <v>66100</v>
      </c>
      <c r="E383" s="63">
        <f>E384+E385</f>
        <v>-13000</v>
      </c>
      <c r="F383" s="63">
        <f t="shared" si="227"/>
        <v>53100</v>
      </c>
      <c r="G383" s="63">
        <f>G384+G385</f>
        <v>0</v>
      </c>
      <c r="H383" s="63">
        <f aca="true" t="shared" si="229" ref="H383:N383">H384+H385</f>
        <v>100</v>
      </c>
      <c r="I383" s="63">
        <f t="shared" si="229"/>
        <v>24000</v>
      </c>
      <c r="J383" s="63">
        <f t="shared" si="229"/>
        <v>0</v>
      </c>
      <c r="K383" s="63">
        <f t="shared" si="229"/>
        <v>20000</v>
      </c>
      <c r="L383" s="63">
        <f t="shared" si="229"/>
        <v>0</v>
      </c>
      <c r="M383" s="63">
        <f t="shared" si="229"/>
        <v>0</v>
      </c>
      <c r="N383" s="63">
        <f t="shared" si="229"/>
        <v>9000</v>
      </c>
    </row>
    <row r="384" spans="1:14" s="96" customFormat="1" ht="15" customHeight="1">
      <c r="A384" s="105"/>
      <c r="B384" s="93" t="s">
        <v>99</v>
      </c>
      <c r="C384" s="93" t="s">
        <v>369</v>
      </c>
      <c r="D384" s="59">
        <v>61100</v>
      </c>
      <c r="E384" s="59">
        <f>F384-D384</f>
        <v>-13000</v>
      </c>
      <c r="F384" s="59">
        <f t="shared" si="227"/>
        <v>48100</v>
      </c>
      <c r="G384" s="59">
        <v>0</v>
      </c>
      <c r="H384" s="59">
        <v>100</v>
      </c>
      <c r="I384" s="59">
        <v>19000</v>
      </c>
      <c r="J384" s="59">
        <v>0</v>
      </c>
      <c r="K384" s="59">
        <v>20000</v>
      </c>
      <c r="L384" s="57">
        <v>0</v>
      </c>
      <c r="M384" s="57">
        <v>0</v>
      </c>
      <c r="N384" s="57">
        <v>9000</v>
      </c>
    </row>
    <row r="385" spans="1:14" s="96" customFormat="1" ht="15" customHeight="1">
      <c r="A385" s="105"/>
      <c r="B385" s="93" t="s">
        <v>420</v>
      </c>
      <c r="C385" s="93" t="s">
        <v>370</v>
      </c>
      <c r="D385" s="59">
        <v>5000</v>
      </c>
      <c r="E385" s="59">
        <f>F385-D385</f>
        <v>0</v>
      </c>
      <c r="F385" s="59">
        <f>SUM(G385:N385)</f>
        <v>5000</v>
      </c>
      <c r="G385" s="59">
        <v>0</v>
      </c>
      <c r="H385" s="59">
        <v>0</v>
      </c>
      <c r="I385" s="59">
        <v>5000</v>
      </c>
      <c r="J385" s="59">
        <v>0</v>
      </c>
      <c r="K385" s="57">
        <v>0</v>
      </c>
      <c r="L385" s="57">
        <v>0</v>
      </c>
      <c r="M385" s="57">
        <v>0</v>
      </c>
      <c r="N385" s="57">
        <v>0</v>
      </c>
    </row>
    <row r="386" spans="1:14" s="11" customFormat="1" ht="24.75" customHeight="1">
      <c r="A386" s="102" t="s">
        <v>80</v>
      </c>
      <c r="B386" s="175" t="s">
        <v>631</v>
      </c>
      <c r="C386" s="188"/>
      <c r="D386" s="14">
        <f>D387</f>
        <v>2800000</v>
      </c>
      <c r="E386" s="14">
        <f>E387</f>
        <v>0</v>
      </c>
      <c r="F386" s="115">
        <f t="shared" si="227"/>
        <v>2800000</v>
      </c>
      <c r="G386" s="14">
        <f aca="true" t="shared" si="230" ref="G386:N386">G387</f>
        <v>293000</v>
      </c>
      <c r="H386" s="14">
        <f t="shared" si="230"/>
        <v>0</v>
      </c>
      <c r="I386" s="14">
        <f t="shared" si="230"/>
        <v>0</v>
      </c>
      <c r="J386" s="14">
        <f t="shared" si="230"/>
        <v>2200000</v>
      </c>
      <c r="K386" s="14">
        <f t="shared" si="230"/>
        <v>0</v>
      </c>
      <c r="L386" s="14">
        <f t="shared" si="230"/>
        <v>0</v>
      </c>
      <c r="M386" s="14">
        <f t="shared" si="230"/>
        <v>307000</v>
      </c>
      <c r="N386" s="14">
        <f t="shared" si="230"/>
        <v>0</v>
      </c>
    </row>
    <row r="387" spans="1:14" s="11" customFormat="1" ht="18" customHeight="1">
      <c r="A387" s="104"/>
      <c r="B387" s="61" t="s">
        <v>6</v>
      </c>
      <c r="C387" s="61" t="s">
        <v>399</v>
      </c>
      <c r="D387" s="63">
        <f aca="true" t="shared" si="231" ref="D387:N387">D388</f>
        <v>2800000</v>
      </c>
      <c r="E387" s="63">
        <f t="shared" si="231"/>
        <v>0</v>
      </c>
      <c r="F387" s="63">
        <f t="shared" si="227"/>
        <v>2800000</v>
      </c>
      <c r="G387" s="63">
        <f t="shared" si="231"/>
        <v>293000</v>
      </c>
      <c r="H387" s="63">
        <f t="shared" si="231"/>
        <v>0</v>
      </c>
      <c r="I387" s="63">
        <f t="shared" si="231"/>
        <v>0</v>
      </c>
      <c r="J387" s="63">
        <f t="shared" si="231"/>
        <v>2200000</v>
      </c>
      <c r="K387" s="63">
        <f t="shared" si="231"/>
        <v>0</v>
      </c>
      <c r="L387" s="63">
        <f t="shared" si="231"/>
        <v>0</v>
      </c>
      <c r="M387" s="63">
        <f t="shared" si="231"/>
        <v>307000</v>
      </c>
      <c r="N387" s="63">
        <f t="shared" si="231"/>
        <v>0</v>
      </c>
    </row>
    <row r="388" spans="1:14" s="96" customFormat="1" ht="15" customHeight="1">
      <c r="A388" s="105"/>
      <c r="B388" s="93" t="s">
        <v>8</v>
      </c>
      <c r="C388" s="93" t="s">
        <v>400</v>
      </c>
      <c r="D388" s="59">
        <v>2800000</v>
      </c>
      <c r="E388" s="59">
        <f>F388-D388</f>
        <v>0</v>
      </c>
      <c r="F388" s="59">
        <f t="shared" si="227"/>
        <v>2800000</v>
      </c>
      <c r="G388" s="59">
        <v>293000</v>
      </c>
      <c r="H388" s="59">
        <v>0</v>
      </c>
      <c r="I388" s="59">
        <v>0</v>
      </c>
      <c r="J388" s="59">
        <v>2200000</v>
      </c>
      <c r="K388" s="59">
        <v>0</v>
      </c>
      <c r="L388" s="59">
        <v>0</v>
      </c>
      <c r="M388" s="59">
        <v>307000</v>
      </c>
      <c r="N388" s="59">
        <v>0</v>
      </c>
    </row>
    <row r="389" spans="1:14" s="11" customFormat="1" ht="24.75" customHeight="1">
      <c r="A389" s="102" t="s">
        <v>80</v>
      </c>
      <c r="B389" s="50" t="s">
        <v>614</v>
      </c>
      <c r="C389" s="51"/>
      <c r="D389" s="14">
        <f>D390</f>
        <v>0</v>
      </c>
      <c r="E389" s="14">
        <f>E390</f>
        <v>0</v>
      </c>
      <c r="F389" s="115">
        <f>SUM(G389:N389)</f>
        <v>0</v>
      </c>
      <c r="G389" s="14">
        <f aca="true" t="shared" si="232" ref="G389:N389">G390</f>
        <v>0</v>
      </c>
      <c r="H389" s="14">
        <f t="shared" si="232"/>
        <v>0</v>
      </c>
      <c r="I389" s="14">
        <f t="shared" si="232"/>
        <v>0</v>
      </c>
      <c r="J389" s="14">
        <f t="shared" si="232"/>
        <v>0</v>
      </c>
      <c r="K389" s="14">
        <f t="shared" si="232"/>
        <v>0</v>
      </c>
      <c r="L389" s="14">
        <f t="shared" si="232"/>
        <v>0</v>
      </c>
      <c r="M389" s="14">
        <f t="shared" si="232"/>
        <v>0</v>
      </c>
      <c r="N389" s="14">
        <f t="shared" si="232"/>
        <v>0</v>
      </c>
    </row>
    <row r="390" spans="1:14" s="11" customFormat="1" ht="18" customHeight="1">
      <c r="A390" s="104"/>
      <c r="B390" s="62">
        <v>32</v>
      </c>
      <c r="C390" s="61" t="s">
        <v>11</v>
      </c>
      <c r="D390" s="63">
        <f aca="true" t="shared" si="233" ref="D390:N390">D391</f>
        <v>0</v>
      </c>
      <c r="E390" s="63">
        <f t="shared" si="233"/>
        <v>0</v>
      </c>
      <c r="F390" s="63">
        <f>SUM(G390:N390)</f>
        <v>0</v>
      </c>
      <c r="G390" s="63">
        <f t="shared" si="233"/>
        <v>0</v>
      </c>
      <c r="H390" s="63">
        <f t="shared" si="233"/>
        <v>0</v>
      </c>
      <c r="I390" s="63">
        <f t="shared" si="233"/>
        <v>0</v>
      </c>
      <c r="J390" s="63">
        <f t="shared" si="233"/>
        <v>0</v>
      </c>
      <c r="K390" s="63">
        <f t="shared" si="233"/>
        <v>0</v>
      </c>
      <c r="L390" s="63">
        <f t="shared" si="233"/>
        <v>0</v>
      </c>
      <c r="M390" s="63">
        <f t="shared" si="233"/>
        <v>0</v>
      </c>
      <c r="N390" s="63">
        <f t="shared" si="233"/>
        <v>0</v>
      </c>
    </row>
    <row r="391" spans="1:14" s="96" customFormat="1" ht="15" customHeight="1">
      <c r="A391" s="105"/>
      <c r="B391" s="94">
        <v>323</v>
      </c>
      <c r="C391" s="94" t="s">
        <v>372</v>
      </c>
      <c r="D391" s="59">
        <v>0</v>
      </c>
      <c r="E391" s="59">
        <f>F391-D391</f>
        <v>0</v>
      </c>
      <c r="F391" s="59">
        <f>SUM(G391:N391)</f>
        <v>0</v>
      </c>
      <c r="G391" s="59">
        <v>0</v>
      </c>
      <c r="H391" s="59">
        <v>0</v>
      </c>
      <c r="I391" s="59">
        <v>0</v>
      </c>
      <c r="J391" s="59">
        <v>0</v>
      </c>
      <c r="K391" s="59">
        <v>0</v>
      </c>
      <c r="L391" s="59">
        <v>0</v>
      </c>
      <c r="M391" s="59">
        <v>0</v>
      </c>
      <c r="N391" s="59">
        <v>0</v>
      </c>
    </row>
    <row r="392" spans="1:14" s="96" customFormat="1" ht="15" customHeight="1">
      <c r="A392" s="147"/>
      <c r="B392" s="150"/>
      <c r="C392" s="150"/>
      <c r="D392" s="149"/>
      <c r="E392" s="149"/>
      <c r="F392" s="149"/>
      <c r="G392" s="149"/>
      <c r="H392" s="149"/>
      <c r="I392" s="149"/>
      <c r="J392" s="149"/>
      <c r="K392" s="149"/>
      <c r="L392" s="149"/>
      <c r="M392" s="149"/>
      <c r="N392" s="149"/>
    </row>
    <row r="393" spans="1:14" s="96" customFormat="1" ht="15" customHeight="1">
      <c r="A393" s="147"/>
      <c r="B393" s="150"/>
      <c r="C393" s="150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</row>
    <row r="394" ht="101.25" customHeight="1"/>
    <row r="395" spans="1:14" s="55" customFormat="1" ht="15" customHeight="1">
      <c r="A395" s="164" t="s">
        <v>17</v>
      </c>
      <c r="B395" s="164" t="s">
        <v>235</v>
      </c>
      <c r="C395" s="163" t="s">
        <v>27</v>
      </c>
      <c r="D395" s="164" t="s">
        <v>752</v>
      </c>
      <c r="E395" s="164" t="s">
        <v>562</v>
      </c>
      <c r="F395" s="165" t="s">
        <v>753</v>
      </c>
      <c r="G395" s="163" t="s">
        <v>709</v>
      </c>
      <c r="H395" s="163"/>
      <c r="I395" s="163"/>
      <c r="J395" s="163"/>
      <c r="K395" s="163"/>
      <c r="L395" s="163"/>
      <c r="M395" s="163"/>
      <c r="N395" s="163"/>
    </row>
    <row r="396" spans="1:14" s="55" customFormat="1" ht="40.5" customHeight="1">
      <c r="A396" s="163"/>
      <c r="B396" s="163"/>
      <c r="C396" s="163"/>
      <c r="D396" s="163"/>
      <c r="E396" s="163"/>
      <c r="F396" s="166"/>
      <c r="G396" s="53" t="s">
        <v>166</v>
      </c>
      <c r="H396" s="53" t="s">
        <v>18</v>
      </c>
      <c r="I396" s="53" t="s">
        <v>165</v>
      </c>
      <c r="J396" s="53" t="s">
        <v>167</v>
      </c>
      <c r="K396" s="53" t="s">
        <v>19</v>
      </c>
      <c r="L396" s="53" t="s">
        <v>416</v>
      </c>
      <c r="M396" s="53" t="s">
        <v>804</v>
      </c>
      <c r="N396" s="53" t="s">
        <v>291</v>
      </c>
    </row>
    <row r="397" spans="1:14" s="55" customFormat="1" ht="10.5" customHeight="1">
      <c r="A397" s="54">
        <v>1</v>
      </c>
      <c r="B397" s="54">
        <v>2</v>
      </c>
      <c r="C397" s="54">
        <v>3</v>
      </c>
      <c r="D397" s="54">
        <v>4</v>
      </c>
      <c r="E397" s="54">
        <v>5</v>
      </c>
      <c r="F397" s="54">
        <v>6</v>
      </c>
      <c r="G397" s="54">
        <v>7</v>
      </c>
      <c r="H397" s="54">
        <v>8</v>
      </c>
      <c r="I397" s="54">
        <v>9</v>
      </c>
      <c r="J397" s="54">
        <v>10</v>
      </c>
      <c r="K397" s="54">
        <v>11</v>
      </c>
      <c r="L397" s="54">
        <v>12</v>
      </c>
      <c r="M397" s="54">
        <v>13</v>
      </c>
      <c r="N397" s="54">
        <v>14</v>
      </c>
    </row>
    <row r="398" spans="1:14" s="11" customFormat="1" ht="36" customHeight="1">
      <c r="A398" s="102"/>
      <c r="B398" s="184" t="s">
        <v>411</v>
      </c>
      <c r="C398" s="185"/>
      <c r="D398" s="118">
        <f aca="true" t="shared" si="234" ref="D398:N398">D399</f>
        <v>734800</v>
      </c>
      <c r="E398" s="118">
        <f t="shared" si="234"/>
        <v>365500</v>
      </c>
      <c r="F398" s="118">
        <f aca="true" t="shared" si="235" ref="F398:F420">SUM(G398:N398)</f>
        <v>1100300</v>
      </c>
      <c r="G398" s="118">
        <f t="shared" si="234"/>
        <v>593550</v>
      </c>
      <c r="H398" s="118">
        <f t="shared" si="234"/>
        <v>12750</v>
      </c>
      <c r="I398" s="118"/>
      <c r="J398" s="118">
        <f t="shared" si="234"/>
        <v>60000</v>
      </c>
      <c r="K398" s="118">
        <f t="shared" si="234"/>
        <v>434000</v>
      </c>
      <c r="L398" s="118">
        <f t="shared" si="234"/>
        <v>0</v>
      </c>
      <c r="M398" s="118">
        <f t="shared" si="234"/>
        <v>0</v>
      </c>
      <c r="N398" s="118">
        <f t="shared" si="234"/>
        <v>0</v>
      </c>
    </row>
    <row r="399" spans="1:14" s="11" customFormat="1" ht="30" customHeight="1">
      <c r="A399" s="111"/>
      <c r="B399" s="173" t="s">
        <v>202</v>
      </c>
      <c r="C399" s="174"/>
      <c r="D399" s="15">
        <f>D400+D414+D421</f>
        <v>734800</v>
      </c>
      <c r="E399" s="15">
        <f>E400+E414+E421</f>
        <v>365500</v>
      </c>
      <c r="F399" s="15">
        <f t="shared" si="235"/>
        <v>1100300</v>
      </c>
      <c r="G399" s="15">
        <f>G400+G414+G421</f>
        <v>593550</v>
      </c>
      <c r="H399" s="15">
        <f aca="true" t="shared" si="236" ref="H399:N399">H400+H414+H421</f>
        <v>12750</v>
      </c>
      <c r="I399" s="15">
        <f t="shared" si="236"/>
        <v>0</v>
      </c>
      <c r="J399" s="15">
        <f t="shared" si="236"/>
        <v>60000</v>
      </c>
      <c r="K399" s="15">
        <f t="shared" si="236"/>
        <v>434000</v>
      </c>
      <c r="L399" s="15">
        <f t="shared" si="236"/>
        <v>0</v>
      </c>
      <c r="M399" s="15">
        <f t="shared" si="236"/>
        <v>0</v>
      </c>
      <c r="N399" s="15">
        <f t="shared" si="236"/>
        <v>0</v>
      </c>
    </row>
    <row r="400" spans="1:14" s="11" customFormat="1" ht="24.75" customHeight="1">
      <c r="A400" s="102" t="s">
        <v>77</v>
      </c>
      <c r="B400" s="171" t="s">
        <v>203</v>
      </c>
      <c r="C400" s="172"/>
      <c r="D400" s="14">
        <f>D401+D405+D410+D412</f>
        <v>594800</v>
      </c>
      <c r="E400" s="14">
        <f>E401+E405+E410+E412</f>
        <v>-48500</v>
      </c>
      <c r="F400" s="115">
        <f t="shared" si="235"/>
        <v>546300</v>
      </c>
      <c r="G400" s="14">
        <f aca="true" t="shared" si="237" ref="G400:N400">G401+G405+G410+G412</f>
        <v>516550</v>
      </c>
      <c r="H400" s="14">
        <f t="shared" si="237"/>
        <v>12750</v>
      </c>
      <c r="I400" s="14">
        <f t="shared" si="237"/>
        <v>0</v>
      </c>
      <c r="J400" s="14">
        <f t="shared" si="237"/>
        <v>0</v>
      </c>
      <c r="K400" s="14">
        <f t="shared" si="237"/>
        <v>17000</v>
      </c>
      <c r="L400" s="14">
        <f t="shared" si="237"/>
        <v>0</v>
      </c>
      <c r="M400" s="14">
        <f t="shared" si="237"/>
        <v>0</v>
      </c>
      <c r="N400" s="14">
        <f t="shared" si="237"/>
        <v>0</v>
      </c>
    </row>
    <row r="401" spans="1:14" s="11" customFormat="1" ht="18" customHeight="1">
      <c r="A401" s="103"/>
      <c r="B401" s="62">
        <v>31</v>
      </c>
      <c r="C401" s="61" t="s">
        <v>9</v>
      </c>
      <c r="D401" s="63">
        <f>D402+D403+D404</f>
        <v>444500</v>
      </c>
      <c r="E401" s="63">
        <f>E402+E403+E404</f>
        <v>-48000</v>
      </c>
      <c r="F401" s="63">
        <f t="shared" si="235"/>
        <v>396500</v>
      </c>
      <c r="G401" s="63">
        <f>G402+G403+G404</f>
        <v>396500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</row>
    <row r="402" spans="1:14" s="96" customFormat="1" ht="15" customHeight="1">
      <c r="A402" s="106"/>
      <c r="B402" s="94">
        <v>311</v>
      </c>
      <c r="C402" s="93" t="s">
        <v>362</v>
      </c>
      <c r="D402" s="59">
        <v>375000</v>
      </c>
      <c r="E402" s="59">
        <f>F402-D402</f>
        <v>-41000</v>
      </c>
      <c r="F402" s="59">
        <f t="shared" si="235"/>
        <v>334000</v>
      </c>
      <c r="G402" s="59">
        <v>334000</v>
      </c>
      <c r="H402" s="59">
        <v>0</v>
      </c>
      <c r="I402" s="59">
        <v>0</v>
      </c>
      <c r="J402" s="59">
        <v>0</v>
      </c>
      <c r="K402" s="59">
        <v>0</v>
      </c>
      <c r="L402" s="59">
        <v>0</v>
      </c>
      <c r="M402" s="59">
        <v>0</v>
      </c>
      <c r="N402" s="59">
        <v>0</v>
      </c>
    </row>
    <row r="403" spans="1:14" s="96" customFormat="1" ht="15" customHeight="1">
      <c r="A403" s="106"/>
      <c r="B403" s="94">
        <v>312</v>
      </c>
      <c r="C403" s="93" t="s">
        <v>363</v>
      </c>
      <c r="D403" s="59">
        <v>7500</v>
      </c>
      <c r="E403" s="59">
        <f>F403-D403</f>
        <v>0</v>
      </c>
      <c r="F403" s="59">
        <f t="shared" si="235"/>
        <v>7500</v>
      </c>
      <c r="G403" s="59">
        <v>7500</v>
      </c>
      <c r="H403" s="59">
        <v>0</v>
      </c>
      <c r="I403" s="59">
        <v>0</v>
      </c>
      <c r="J403" s="59">
        <v>0</v>
      </c>
      <c r="K403" s="59">
        <v>0</v>
      </c>
      <c r="L403" s="59">
        <v>0</v>
      </c>
      <c r="M403" s="59">
        <v>0</v>
      </c>
      <c r="N403" s="59">
        <v>0</v>
      </c>
    </row>
    <row r="404" spans="1:14" s="96" customFormat="1" ht="15" customHeight="1">
      <c r="A404" s="106"/>
      <c r="B404" s="94">
        <v>313</v>
      </c>
      <c r="C404" s="93" t="s">
        <v>364</v>
      </c>
      <c r="D404" s="59">
        <v>62000</v>
      </c>
      <c r="E404" s="59">
        <f>F404-D404</f>
        <v>-7000</v>
      </c>
      <c r="F404" s="59">
        <f t="shared" si="235"/>
        <v>55000</v>
      </c>
      <c r="G404" s="59">
        <v>55000</v>
      </c>
      <c r="H404" s="59">
        <v>0</v>
      </c>
      <c r="I404" s="59">
        <v>0</v>
      </c>
      <c r="J404" s="59">
        <v>0</v>
      </c>
      <c r="K404" s="59">
        <v>0</v>
      </c>
      <c r="L404" s="59">
        <v>0</v>
      </c>
      <c r="M404" s="59">
        <v>0</v>
      </c>
      <c r="N404" s="59">
        <v>0</v>
      </c>
    </row>
    <row r="405" spans="1:14" s="11" customFormat="1" ht="18" customHeight="1">
      <c r="A405" s="103"/>
      <c r="B405" s="62">
        <v>32</v>
      </c>
      <c r="C405" s="61" t="s">
        <v>11</v>
      </c>
      <c r="D405" s="63">
        <f>D406+D407+D408+D409</f>
        <v>146000</v>
      </c>
      <c r="E405" s="63">
        <f>E406+E407+E408+E409</f>
        <v>-500</v>
      </c>
      <c r="F405" s="63">
        <f t="shared" si="235"/>
        <v>145500</v>
      </c>
      <c r="G405" s="63">
        <f>G406+G407+G408+G409</f>
        <v>118750</v>
      </c>
      <c r="H405" s="63">
        <f aca="true" t="shared" si="238" ref="H405:N405">H406+H407+H408+H409</f>
        <v>9750</v>
      </c>
      <c r="I405" s="63">
        <f t="shared" si="238"/>
        <v>0</v>
      </c>
      <c r="J405" s="63">
        <f t="shared" si="238"/>
        <v>0</v>
      </c>
      <c r="K405" s="63">
        <f t="shared" si="238"/>
        <v>17000</v>
      </c>
      <c r="L405" s="63">
        <f t="shared" si="238"/>
        <v>0</v>
      </c>
      <c r="M405" s="63">
        <f t="shared" si="238"/>
        <v>0</v>
      </c>
      <c r="N405" s="63">
        <f t="shared" si="238"/>
        <v>0</v>
      </c>
    </row>
    <row r="406" spans="1:14" s="96" customFormat="1" ht="15" customHeight="1">
      <c r="A406" s="105"/>
      <c r="B406" s="97">
        <v>321</v>
      </c>
      <c r="C406" s="93" t="s">
        <v>398</v>
      </c>
      <c r="D406" s="59">
        <v>13500</v>
      </c>
      <c r="E406" s="59">
        <f>F406-D406</f>
        <v>-500</v>
      </c>
      <c r="F406" s="59">
        <f t="shared" si="235"/>
        <v>13000</v>
      </c>
      <c r="G406" s="59">
        <v>10000</v>
      </c>
      <c r="H406" s="59">
        <v>3000</v>
      </c>
      <c r="I406" s="59">
        <v>0</v>
      </c>
      <c r="J406" s="59">
        <v>0</v>
      </c>
      <c r="K406" s="59">
        <v>0</v>
      </c>
      <c r="L406" s="59">
        <v>0</v>
      </c>
      <c r="M406" s="59">
        <v>0</v>
      </c>
      <c r="N406" s="59">
        <v>0</v>
      </c>
    </row>
    <row r="407" spans="1:14" s="96" customFormat="1" ht="15" customHeight="1">
      <c r="A407" s="106"/>
      <c r="B407" s="94">
        <v>322</v>
      </c>
      <c r="C407" s="94" t="s">
        <v>366</v>
      </c>
      <c r="D407" s="59">
        <v>17000</v>
      </c>
      <c r="E407" s="59">
        <f>F407-D407</f>
        <v>0</v>
      </c>
      <c r="F407" s="59">
        <f t="shared" si="235"/>
        <v>17000</v>
      </c>
      <c r="G407" s="59">
        <v>14000</v>
      </c>
      <c r="H407" s="59">
        <v>3000</v>
      </c>
      <c r="I407" s="59">
        <v>0</v>
      </c>
      <c r="J407" s="59">
        <v>0</v>
      </c>
      <c r="K407" s="59">
        <v>0</v>
      </c>
      <c r="L407" s="59">
        <v>0</v>
      </c>
      <c r="M407" s="59">
        <v>0</v>
      </c>
      <c r="N407" s="59">
        <v>0</v>
      </c>
    </row>
    <row r="408" spans="1:14" s="96" customFormat="1" ht="15" customHeight="1">
      <c r="A408" s="106"/>
      <c r="B408" s="94">
        <v>323</v>
      </c>
      <c r="C408" s="94" t="s">
        <v>372</v>
      </c>
      <c r="D408" s="59">
        <v>96550</v>
      </c>
      <c r="E408" s="59">
        <f>F408-D408</f>
        <v>0</v>
      </c>
      <c r="F408" s="59">
        <f t="shared" si="235"/>
        <v>96550</v>
      </c>
      <c r="G408" s="59">
        <v>81050</v>
      </c>
      <c r="H408" s="59">
        <v>1000</v>
      </c>
      <c r="I408" s="59">
        <v>0</v>
      </c>
      <c r="J408" s="59">
        <v>0</v>
      </c>
      <c r="K408" s="59">
        <v>14500</v>
      </c>
      <c r="L408" s="59">
        <v>0</v>
      </c>
      <c r="M408" s="59">
        <v>0</v>
      </c>
      <c r="N408" s="59">
        <v>0</v>
      </c>
    </row>
    <row r="409" spans="1:14" s="96" customFormat="1" ht="15" customHeight="1">
      <c r="A409" s="106"/>
      <c r="B409" s="94">
        <v>329</v>
      </c>
      <c r="C409" s="93" t="s">
        <v>367</v>
      </c>
      <c r="D409" s="59">
        <v>18950</v>
      </c>
      <c r="E409" s="59">
        <f>F409-D409</f>
        <v>0</v>
      </c>
      <c r="F409" s="59">
        <f t="shared" si="235"/>
        <v>18950</v>
      </c>
      <c r="G409" s="59">
        <v>13700</v>
      </c>
      <c r="H409" s="59">
        <v>2750</v>
      </c>
      <c r="I409" s="59">
        <v>0</v>
      </c>
      <c r="J409" s="59">
        <v>0</v>
      </c>
      <c r="K409" s="59">
        <v>2500</v>
      </c>
      <c r="L409" s="59">
        <v>0</v>
      </c>
      <c r="M409" s="59">
        <v>0</v>
      </c>
      <c r="N409" s="59">
        <v>0</v>
      </c>
    </row>
    <row r="410" spans="1:14" s="11" customFormat="1" ht="18" customHeight="1">
      <c r="A410" s="104"/>
      <c r="B410" s="61" t="s">
        <v>304</v>
      </c>
      <c r="C410" s="61" t="s">
        <v>375</v>
      </c>
      <c r="D410" s="63">
        <f>D411</f>
        <v>4300</v>
      </c>
      <c r="E410" s="63">
        <f>E411</f>
        <v>0</v>
      </c>
      <c r="F410" s="63">
        <f t="shared" si="235"/>
        <v>4300</v>
      </c>
      <c r="G410" s="63">
        <f aca="true" t="shared" si="239" ref="G410:N412">G411</f>
        <v>1300</v>
      </c>
      <c r="H410" s="63">
        <f t="shared" si="239"/>
        <v>3000</v>
      </c>
      <c r="I410" s="63">
        <f t="shared" si="239"/>
        <v>0</v>
      </c>
      <c r="J410" s="63">
        <f t="shared" si="239"/>
        <v>0</v>
      </c>
      <c r="K410" s="63">
        <f t="shared" si="239"/>
        <v>0</v>
      </c>
      <c r="L410" s="63">
        <f t="shared" si="239"/>
        <v>0</v>
      </c>
      <c r="M410" s="63">
        <f t="shared" si="239"/>
        <v>0</v>
      </c>
      <c r="N410" s="63">
        <f t="shared" si="239"/>
        <v>0</v>
      </c>
    </row>
    <row r="411" spans="1:14" s="96" customFormat="1" ht="15" customHeight="1">
      <c r="A411" s="105"/>
      <c r="B411" s="97">
        <v>343</v>
      </c>
      <c r="C411" s="93" t="s">
        <v>376</v>
      </c>
      <c r="D411" s="59">
        <v>4300</v>
      </c>
      <c r="E411" s="59">
        <f>F411-D411</f>
        <v>0</v>
      </c>
      <c r="F411" s="59">
        <f t="shared" si="235"/>
        <v>4300</v>
      </c>
      <c r="G411" s="59">
        <v>1300</v>
      </c>
      <c r="H411" s="59">
        <v>3000</v>
      </c>
      <c r="I411" s="59">
        <v>0</v>
      </c>
      <c r="J411" s="59">
        <v>0</v>
      </c>
      <c r="K411" s="59">
        <v>0</v>
      </c>
      <c r="L411" s="59">
        <v>0</v>
      </c>
      <c r="M411" s="59">
        <v>0</v>
      </c>
      <c r="N411" s="59">
        <v>0</v>
      </c>
    </row>
    <row r="412" spans="1:14" s="11" customFormat="1" ht="18" customHeight="1">
      <c r="A412" s="104"/>
      <c r="B412" s="61" t="s">
        <v>421</v>
      </c>
      <c r="C412" s="61" t="s">
        <v>422</v>
      </c>
      <c r="D412" s="63">
        <f>D413</f>
        <v>0</v>
      </c>
      <c r="E412" s="63">
        <f>E413</f>
        <v>0</v>
      </c>
      <c r="F412" s="63">
        <f t="shared" si="235"/>
        <v>0</v>
      </c>
      <c r="G412" s="63">
        <f t="shared" si="239"/>
        <v>0</v>
      </c>
      <c r="H412" s="63">
        <f t="shared" si="239"/>
        <v>0</v>
      </c>
      <c r="I412" s="63">
        <f t="shared" si="239"/>
        <v>0</v>
      </c>
      <c r="J412" s="63">
        <f t="shared" si="239"/>
        <v>0</v>
      </c>
      <c r="K412" s="63">
        <f t="shared" si="239"/>
        <v>0</v>
      </c>
      <c r="L412" s="63">
        <f t="shared" si="239"/>
        <v>0</v>
      </c>
      <c r="M412" s="63">
        <f t="shared" si="239"/>
        <v>0</v>
      </c>
      <c r="N412" s="63">
        <f t="shared" si="239"/>
        <v>0</v>
      </c>
    </row>
    <row r="413" spans="1:14" s="96" customFormat="1" ht="15" customHeight="1">
      <c r="A413" s="105"/>
      <c r="B413" s="97">
        <v>381</v>
      </c>
      <c r="C413" s="93" t="s">
        <v>378</v>
      </c>
      <c r="D413" s="59">
        <v>0</v>
      </c>
      <c r="E413" s="59">
        <f>F413-D413</f>
        <v>0</v>
      </c>
      <c r="F413" s="59">
        <f t="shared" si="235"/>
        <v>0</v>
      </c>
      <c r="G413" s="59">
        <v>0</v>
      </c>
      <c r="H413" s="59">
        <v>0</v>
      </c>
      <c r="I413" s="59">
        <v>0</v>
      </c>
      <c r="J413" s="59">
        <v>0</v>
      </c>
      <c r="K413" s="59">
        <v>0</v>
      </c>
      <c r="L413" s="59">
        <v>0</v>
      </c>
      <c r="M413" s="59">
        <v>0</v>
      </c>
      <c r="N413" s="59">
        <v>0</v>
      </c>
    </row>
    <row r="414" spans="1:14" s="11" customFormat="1" ht="24.75" customHeight="1">
      <c r="A414" s="102" t="s">
        <v>77</v>
      </c>
      <c r="B414" s="180" t="s">
        <v>694</v>
      </c>
      <c r="C414" s="181"/>
      <c r="D414" s="14">
        <f>D415+D419</f>
        <v>140000</v>
      </c>
      <c r="E414" s="14">
        <f>E415+E419</f>
        <v>0</v>
      </c>
      <c r="F414" s="115">
        <f t="shared" si="235"/>
        <v>140000</v>
      </c>
      <c r="G414" s="14">
        <f aca="true" t="shared" si="240" ref="G414:N414">G415+G419</f>
        <v>77000</v>
      </c>
      <c r="H414" s="14">
        <f t="shared" si="240"/>
        <v>0</v>
      </c>
      <c r="I414" s="14">
        <f t="shared" si="240"/>
        <v>0</v>
      </c>
      <c r="J414" s="14">
        <f t="shared" si="240"/>
        <v>60000</v>
      </c>
      <c r="K414" s="14">
        <f t="shared" si="240"/>
        <v>3000</v>
      </c>
      <c r="L414" s="14">
        <f t="shared" si="240"/>
        <v>0</v>
      </c>
      <c r="M414" s="14">
        <f t="shared" si="240"/>
        <v>0</v>
      </c>
      <c r="N414" s="14">
        <f t="shared" si="240"/>
        <v>0</v>
      </c>
    </row>
    <row r="415" spans="1:14" s="11" customFormat="1" ht="18" customHeight="1">
      <c r="A415" s="104"/>
      <c r="B415" s="62">
        <v>42</v>
      </c>
      <c r="C415" s="61" t="s">
        <v>371</v>
      </c>
      <c r="D415" s="63">
        <f>D416+D417+D418</f>
        <v>140000</v>
      </c>
      <c r="E415" s="63">
        <f>E416+E417+E418</f>
        <v>0</v>
      </c>
      <c r="F415" s="63">
        <f t="shared" si="235"/>
        <v>140000</v>
      </c>
      <c r="G415" s="63">
        <f>G416+G417+G418</f>
        <v>77000</v>
      </c>
      <c r="H415" s="63">
        <f aca="true" t="shared" si="241" ref="H415:N415">H416+H417+H418</f>
        <v>0</v>
      </c>
      <c r="I415" s="63">
        <f t="shared" si="241"/>
        <v>0</v>
      </c>
      <c r="J415" s="63">
        <f t="shared" si="241"/>
        <v>60000</v>
      </c>
      <c r="K415" s="63">
        <f t="shared" si="241"/>
        <v>3000</v>
      </c>
      <c r="L415" s="63">
        <f t="shared" si="241"/>
        <v>0</v>
      </c>
      <c r="M415" s="63">
        <f t="shared" si="241"/>
        <v>0</v>
      </c>
      <c r="N415" s="63">
        <f t="shared" si="241"/>
        <v>0</v>
      </c>
    </row>
    <row r="416" spans="1:14" s="96" customFormat="1" ht="15" customHeight="1">
      <c r="A416" s="105"/>
      <c r="B416" s="94">
        <v>422</v>
      </c>
      <c r="C416" s="93" t="s">
        <v>369</v>
      </c>
      <c r="D416" s="59">
        <v>11000</v>
      </c>
      <c r="E416" s="59">
        <f>F416-D416</f>
        <v>0</v>
      </c>
      <c r="F416" s="59">
        <f t="shared" si="235"/>
        <v>11000</v>
      </c>
      <c r="G416" s="59">
        <v>11000</v>
      </c>
      <c r="H416" s="59">
        <v>0</v>
      </c>
      <c r="I416" s="59">
        <v>0</v>
      </c>
      <c r="J416" s="59">
        <v>0</v>
      </c>
      <c r="K416" s="59">
        <v>0</v>
      </c>
      <c r="L416" s="59">
        <v>0</v>
      </c>
      <c r="M416" s="59">
        <v>0</v>
      </c>
      <c r="N416" s="59">
        <v>0</v>
      </c>
    </row>
    <row r="417" spans="1:14" s="96" customFormat="1" ht="15" customHeight="1">
      <c r="A417" s="105"/>
      <c r="B417" s="94">
        <v>424</v>
      </c>
      <c r="C417" s="94" t="s">
        <v>401</v>
      </c>
      <c r="D417" s="59">
        <v>120000</v>
      </c>
      <c r="E417" s="59">
        <f>F417-D417</f>
        <v>0</v>
      </c>
      <c r="F417" s="59">
        <f t="shared" si="235"/>
        <v>120000</v>
      </c>
      <c r="G417" s="59">
        <v>60000</v>
      </c>
      <c r="H417" s="59">
        <v>0</v>
      </c>
      <c r="I417" s="59">
        <v>0</v>
      </c>
      <c r="J417" s="59">
        <v>60000</v>
      </c>
      <c r="K417" s="59">
        <v>0</v>
      </c>
      <c r="L417" s="59">
        <v>0</v>
      </c>
      <c r="M417" s="59">
        <v>0</v>
      </c>
      <c r="N417" s="59">
        <v>0</v>
      </c>
    </row>
    <row r="418" spans="1:14" s="96" customFormat="1" ht="15" customHeight="1">
      <c r="A418" s="105"/>
      <c r="B418" s="94">
        <v>426</v>
      </c>
      <c r="C418" s="94" t="s">
        <v>370</v>
      </c>
      <c r="D418" s="59">
        <v>9000</v>
      </c>
      <c r="E418" s="59">
        <f>F418-D418</f>
        <v>0</v>
      </c>
      <c r="F418" s="59">
        <f t="shared" si="235"/>
        <v>9000</v>
      </c>
      <c r="G418" s="59">
        <v>6000</v>
      </c>
      <c r="H418" s="59">
        <v>0</v>
      </c>
      <c r="I418" s="59">
        <v>0</v>
      </c>
      <c r="J418" s="59">
        <v>0</v>
      </c>
      <c r="K418" s="59">
        <v>3000</v>
      </c>
      <c r="L418" s="59">
        <v>0</v>
      </c>
      <c r="M418" s="59">
        <v>0</v>
      </c>
      <c r="N418" s="59">
        <v>0</v>
      </c>
    </row>
    <row r="419" spans="1:14" s="11" customFormat="1" ht="18" customHeight="1">
      <c r="A419" s="104"/>
      <c r="B419" s="62">
        <v>43</v>
      </c>
      <c r="C419" s="61" t="s">
        <v>453</v>
      </c>
      <c r="D419" s="63">
        <f>D420</f>
        <v>0</v>
      </c>
      <c r="E419" s="63">
        <f>E420</f>
        <v>0</v>
      </c>
      <c r="F419" s="63">
        <f t="shared" si="235"/>
        <v>0</v>
      </c>
      <c r="G419" s="63">
        <f>G420</f>
        <v>0</v>
      </c>
      <c r="H419" s="63">
        <f aca="true" t="shared" si="242" ref="H419:N419">H420</f>
        <v>0</v>
      </c>
      <c r="I419" s="63">
        <f t="shared" si="242"/>
        <v>0</v>
      </c>
      <c r="J419" s="63">
        <f t="shared" si="242"/>
        <v>0</v>
      </c>
      <c r="K419" s="63">
        <f t="shared" si="242"/>
        <v>0</v>
      </c>
      <c r="L419" s="63">
        <f t="shared" si="242"/>
        <v>0</v>
      </c>
      <c r="M419" s="63">
        <f t="shared" si="242"/>
        <v>0</v>
      </c>
      <c r="N419" s="63">
        <f t="shared" si="242"/>
        <v>0</v>
      </c>
    </row>
    <row r="420" spans="1:14" s="96" customFormat="1" ht="15" customHeight="1">
      <c r="A420" s="105"/>
      <c r="B420" s="94">
        <v>431</v>
      </c>
      <c r="C420" s="93" t="s">
        <v>454</v>
      </c>
      <c r="D420" s="59">
        <v>0</v>
      </c>
      <c r="E420" s="59">
        <f>F420-D420</f>
        <v>0</v>
      </c>
      <c r="F420" s="59">
        <f t="shared" si="235"/>
        <v>0</v>
      </c>
      <c r="G420" s="59">
        <v>0</v>
      </c>
      <c r="H420" s="59">
        <v>0</v>
      </c>
      <c r="I420" s="59">
        <v>0</v>
      </c>
      <c r="J420" s="59">
        <v>0</v>
      </c>
      <c r="K420" s="59">
        <v>0</v>
      </c>
      <c r="L420" s="59">
        <v>0</v>
      </c>
      <c r="M420" s="59">
        <v>0</v>
      </c>
      <c r="N420" s="59">
        <v>0</v>
      </c>
    </row>
    <row r="421" spans="1:14" s="11" customFormat="1" ht="24.75" customHeight="1">
      <c r="A421" s="102" t="s">
        <v>77</v>
      </c>
      <c r="B421" s="180" t="s">
        <v>796</v>
      </c>
      <c r="C421" s="181"/>
      <c r="D421" s="14">
        <f>D422+D447</f>
        <v>0</v>
      </c>
      <c r="E421" s="14">
        <f>E422+E447</f>
        <v>414000</v>
      </c>
      <c r="F421" s="115">
        <f aca="true" t="shared" si="243" ref="F421:F429">SUM(G421:N421)</f>
        <v>414000</v>
      </c>
      <c r="G421" s="14">
        <f aca="true" t="shared" si="244" ref="G421:N421">G422+G447</f>
        <v>0</v>
      </c>
      <c r="H421" s="14">
        <f t="shared" si="244"/>
        <v>0</v>
      </c>
      <c r="I421" s="14">
        <f t="shared" si="244"/>
        <v>0</v>
      </c>
      <c r="J421" s="14">
        <f t="shared" si="244"/>
        <v>0</v>
      </c>
      <c r="K421" s="14">
        <f t="shared" si="244"/>
        <v>414000</v>
      </c>
      <c r="L421" s="14">
        <f t="shared" si="244"/>
        <v>0</v>
      </c>
      <c r="M421" s="14">
        <f t="shared" si="244"/>
        <v>0</v>
      </c>
      <c r="N421" s="14">
        <f t="shared" si="244"/>
        <v>0</v>
      </c>
    </row>
    <row r="422" spans="1:14" s="11" customFormat="1" ht="18" customHeight="1">
      <c r="A422" s="104"/>
      <c r="B422" s="62">
        <v>41</v>
      </c>
      <c r="C422" s="61" t="s">
        <v>736</v>
      </c>
      <c r="D422" s="63">
        <f>D423</f>
        <v>0</v>
      </c>
      <c r="E422" s="63">
        <f>E423</f>
        <v>414000</v>
      </c>
      <c r="F422" s="63">
        <f t="shared" si="243"/>
        <v>414000</v>
      </c>
      <c r="G422" s="63">
        <f>G423</f>
        <v>0</v>
      </c>
      <c r="H422" s="63">
        <f aca="true" t="shared" si="245" ref="H422:N422">H423</f>
        <v>0</v>
      </c>
      <c r="I422" s="63">
        <f t="shared" si="245"/>
        <v>0</v>
      </c>
      <c r="J422" s="63">
        <f t="shared" si="245"/>
        <v>0</v>
      </c>
      <c r="K422" s="63">
        <f t="shared" si="245"/>
        <v>414000</v>
      </c>
      <c r="L422" s="63">
        <f t="shared" si="245"/>
        <v>0</v>
      </c>
      <c r="M422" s="63">
        <f t="shared" si="245"/>
        <v>0</v>
      </c>
      <c r="N422" s="63">
        <f t="shared" si="245"/>
        <v>0</v>
      </c>
    </row>
    <row r="423" spans="1:14" s="96" customFormat="1" ht="15" customHeight="1">
      <c r="A423" s="105"/>
      <c r="B423" s="94">
        <v>412</v>
      </c>
      <c r="C423" s="93" t="s">
        <v>737</v>
      </c>
      <c r="D423" s="59">
        <v>0</v>
      </c>
      <c r="E423" s="59">
        <f>F423-D423</f>
        <v>414000</v>
      </c>
      <c r="F423" s="63">
        <f t="shared" si="243"/>
        <v>414000</v>
      </c>
      <c r="G423" s="59">
        <v>0</v>
      </c>
      <c r="H423" s="59">
        <v>0</v>
      </c>
      <c r="I423" s="59">
        <v>0</v>
      </c>
      <c r="J423" s="59">
        <v>0</v>
      </c>
      <c r="K423" s="59">
        <v>414000</v>
      </c>
      <c r="L423" s="59">
        <v>0</v>
      </c>
      <c r="M423" s="59">
        <v>0</v>
      </c>
      <c r="N423" s="59">
        <v>0</v>
      </c>
    </row>
    <row r="424" spans="1:14" s="55" customFormat="1" ht="15" customHeight="1">
      <c r="A424" s="164" t="s">
        <v>17</v>
      </c>
      <c r="B424" s="164" t="s">
        <v>235</v>
      </c>
      <c r="C424" s="163" t="s">
        <v>27</v>
      </c>
      <c r="D424" s="164" t="s">
        <v>752</v>
      </c>
      <c r="E424" s="164" t="s">
        <v>562</v>
      </c>
      <c r="F424" s="165" t="s">
        <v>753</v>
      </c>
      <c r="G424" s="163" t="s">
        <v>709</v>
      </c>
      <c r="H424" s="163"/>
      <c r="I424" s="163"/>
      <c r="J424" s="163"/>
      <c r="K424" s="163"/>
      <c r="L424" s="163"/>
      <c r="M424" s="163"/>
      <c r="N424" s="163"/>
    </row>
    <row r="425" spans="1:14" s="55" customFormat="1" ht="40.5" customHeight="1">
      <c r="A425" s="163"/>
      <c r="B425" s="163"/>
      <c r="C425" s="163"/>
      <c r="D425" s="163"/>
      <c r="E425" s="163"/>
      <c r="F425" s="166"/>
      <c r="G425" s="53" t="s">
        <v>166</v>
      </c>
      <c r="H425" s="53" t="s">
        <v>18</v>
      </c>
      <c r="I425" s="53" t="s">
        <v>165</v>
      </c>
      <c r="J425" s="53" t="s">
        <v>167</v>
      </c>
      <c r="K425" s="53" t="s">
        <v>19</v>
      </c>
      <c r="L425" s="53" t="s">
        <v>416</v>
      </c>
      <c r="M425" s="53" t="s">
        <v>804</v>
      </c>
      <c r="N425" s="53" t="s">
        <v>291</v>
      </c>
    </row>
    <row r="426" spans="1:14" s="55" customFormat="1" ht="10.5" customHeight="1">
      <c r="A426" s="54">
        <v>1</v>
      </c>
      <c r="B426" s="54">
        <v>2</v>
      </c>
      <c r="C426" s="54">
        <v>3</v>
      </c>
      <c r="D426" s="54">
        <v>4</v>
      </c>
      <c r="E426" s="54">
        <v>5</v>
      </c>
      <c r="F426" s="54">
        <v>6</v>
      </c>
      <c r="G426" s="54">
        <v>7</v>
      </c>
      <c r="H426" s="54">
        <v>8</v>
      </c>
      <c r="I426" s="54">
        <v>9</v>
      </c>
      <c r="J426" s="54">
        <v>10</v>
      </c>
      <c r="K426" s="54">
        <v>11</v>
      </c>
      <c r="L426" s="54">
        <v>12</v>
      </c>
      <c r="M426" s="54">
        <v>13</v>
      </c>
      <c r="N426" s="54">
        <v>14</v>
      </c>
    </row>
    <row r="427" spans="1:14" s="11" customFormat="1" ht="36" customHeight="1">
      <c r="A427" s="102"/>
      <c r="B427" s="186" t="s">
        <v>738</v>
      </c>
      <c r="C427" s="187"/>
      <c r="D427" s="118">
        <f>D428</f>
        <v>2721000</v>
      </c>
      <c r="E427" s="118">
        <f>E428</f>
        <v>-2721000</v>
      </c>
      <c r="F427" s="118">
        <f t="shared" si="243"/>
        <v>0</v>
      </c>
      <c r="G427" s="118">
        <f>G428</f>
        <v>0</v>
      </c>
      <c r="H427" s="118">
        <f aca="true" t="shared" si="246" ref="H427:N428">H428</f>
        <v>0</v>
      </c>
      <c r="I427" s="118">
        <f t="shared" si="246"/>
        <v>0</v>
      </c>
      <c r="J427" s="118">
        <f t="shared" si="246"/>
        <v>0</v>
      </c>
      <c r="K427" s="118">
        <f t="shared" si="246"/>
        <v>0</v>
      </c>
      <c r="L427" s="118">
        <f t="shared" si="246"/>
        <v>0</v>
      </c>
      <c r="M427" s="118">
        <f t="shared" si="246"/>
        <v>0</v>
      </c>
      <c r="N427" s="118">
        <f t="shared" si="246"/>
        <v>0</v>
      </c>
    </row>
    <row r="428" spans="1:14" s="11" customFormat="1" ht="30" customHeight="1">
      <c r="A428" s="111"/>
      <c r="B428" s="182" t="s">
        <v>739</v>
      </c>
      <c r="C428" s="183"/>
      <c r="D428" s="15">
        <f>D429</f>
        <v>2721000</v>
      </c>
      <c r="E428" s="15">
        <f>E429</f>
        <v>-2721000</v>
      </c>
      <c r="F428" s="15">
        <f t="shared" si="243"/>
        <v>0</v>
      </c>
      <c r="G428" s="15">
        <f>G429</f>
        <v>0</v>
      </c>
      <c r="H428" s="15">
        <f t="shared" si="246"/>
        <v>0</v>
      </c>
      <c r="I428" s="15">
        <f t="shared" si="246"/>
        <v>0</v>
      </c>
      <c r="J428" s="15">
        <f t="shared" si="246"/>
        <v>0</v>
      </c>
      <c r="K428" s="15">
        <f t="shared" si="246"/>
        <v>0</v>
      </c>
      <c r="L428" s="15">
        <f t="shared" si="246"/>
        <v>0</v>
      </c>
      <c r="M428" s="15">
        <f t="shared" si="246"/>
        <v>0</v>
      </c>
      <c r="N428" s="15">
        <f t="shared" si="246"/>
        <v>0</v>
      </c>
    </row>
    <row r="429" spans="1:14" s="11" customFormat="1" ht="24.75" customHeight="1">
      <c r="A429" s="102" t="s">
        <v>80</v>
      </c>
      <c r="B429" s="171" t="s">
        <v>740</v>
      </c>
      <c r="C429" s="172"/>
      <c r="D429" s="14">
        <f>D430+D442</f>
        <v>2721000</v>
      </c>
      <c r="E429" s="14">
        <f>E430+E442</f>
        <v>-2721000</v>
      </c>
      <c r="F429" s="115">
        <f t="shared" si="243"/>
        <v>0</v>
      </c>
      <c r="G429" s="14">
        <f aca="true" t="shared" si="247" ref="G429:N429">G430+G442</f>
        <v>0</v>
      </c>
      <c r="H429" s="14">
        <f t="shared" si="247"/>
        <v>0</v>
      </c>
      <c r="I429" s="14">
        <f t="shared" si="247"/>
        <v>0</v>
      </c>
      <c r="J429" s="14">
        <f t="shared" si="247"/>
        <v>0</v>
      </c>
      <c r="K429" s="14">
        <f t="shared" si="247"/>
        <v>0</v>
      </c>
      <c r="L429" s="14">
        <f t="shared" si="247"/>
        <v>0</v>
      </c>
      <c r="M429" s="14">
        <f t="shared" si="247"/>
        <v>0</v>
      </c>
      <c r="N429" s="14">
        <f t="shared" si="247"/>
        <v>0</v>
      </c>
    </row>
    <row r="430" spans="1:14" s="11" customFormat="1" ht="21" customHeight="1">
      <c r="A430" s="104"/>
      <c r="B430" s="61">
        <v>3</v>
      </c>
      <c r="C430" s="62" t="s">
        <v>3</v>
      </c>
      <c r="D430" s="63">
        <f>D431+D435+D440</f>
        <v>2646000</v>
      </c>
      <c r="E430" s="63">
        <f>E431+E435+E440</f>
        <v>-2646000</v>
      </c>
      <c r="F430" s="63">
        <f>SUM(G430:N430)</f>
        <v>0</v>
      </c>
      <c r="G430" s="63">
        <f>G431+G435+G440</f>
        <v>0</v>
      </c>
      <c r="H430" s="63">
        <f aca="true" t="shared" si="248" ref="H430:N430">H431+H435+H440</f>
        <v>0</v>
      </c>
      <c r="I430" s="63">
        <f t="shared" si="248"/>
        <v>0</v>
      </c>
      <c r="J430" s="63">
        <f t="shared" si="248"/>
        <v>0</v>
      </c>
      <c r="K430" s="63">
        <f t="shared" si="248"/>
        <v>0</v>
      </c>
      <c r="L430" s="63">
        <f t="shared" si="248"/>
        <v>0</v>
      </c>
      <c r="M430" s="63">
        <f t="shared" si="248"/>
        <v>0</v>
      </c>
      <c r="N430" s="63">
        <f t="shared" si="248"/>
        <v>0</v>
      </c>
    </row>
    <row r="431" spans="1:14" s="11" customFormat="1" ht="18" customHeight="1">
      <c r="A431" s="104"/>
      <c r="B431" s="61">
        <v>31</v>
      </c>
      <c r="C431" s="61" t="s">
        <v>9</v>
      </c>
      <c r="D431" s="63">
        <f>D432+D433+D434</f>
        <v>370000</v>
      </c>
      <c r="E431" s="63">
        <f>E432+E433+E434</f>
        <v>-370000</v>
      </c>
      <c r="F431" s="63">
        <f aca="true" t="shared" si="249" ref="F431:F443">SUM(G431:N431)</f>
        <v>0</v>
      </c>
      <c r="G431" s="63">
        <f>G432+G433+G434</f>
        <v>0</v>
      </c>
      <c r="H431" s="63">
        <f aca="true" t="shared" si="250" ref="H431:N431">H432+H433+H434</f>
        <v>0</v>
      </c>
      <c r="I431" s="63">
        <f t="shared" si="250"/>
        <v>0</v>
      </c>
      <c r="J431" s="63">
        <f t="shared" si="250"/>
        <v>0</v>
      </c>
      <c r="K431" s="63">
        <f t="shared" si="250"/>
        <v>0</v>
      </c>
      <c r="L431" s="63">
        <f t="shared" si="250"/>
        <v>0</v>
      </c>
      <c r="M431" s="63">
        <f t="shared" si="250"/>
        <v>0</v>
      </c>
      <c r="N431" s="63">
        <f t="shared" si="250"/>
        <v>0</v>
      </c>
    </row>
    <row r="432" spans="1:14" s="96" customFormat="1" ht="15" customHeight="1">
      <c r="A432" s="105"/>
      <c r="B432" s="93">
        <v>311</v>
      </c>
      <c r="C432" s="93" t="s">
        <v>362</v>
      </c>
      <c r="D432" s="59">
        <v>300000</v>
      </c>
      <c r="E432" s="59">
        <f>F432-D432</f>
        <v>-300000</v>
      </c>
      <c r="F432" s="59">
        <f t="shared" si="249"/>
        <v>0</v>
      </c>
      <c r="G432" s="59">
        <v>0</v>
      </c>
      <c r="H432" s="57">
        <v>0</v>
      </c>
      <c r="I432" s="57">
        <v>0</v>
      </c>
      <c r="J432" s="57">
        <v>0</v>
      </c>
      <c r="K432" s="57">
        <v>0</v>
      </c>
      <c r="L432" s="57">
        <v>0</v>
      </c>
      <c r="M432" s="57">
        <v>0</v>
      </c>
      <c r="N432" s="57">
        <v>0</v>
      </c>
    </row>
    <row r="433" spans="1:14" s="96" customFormat="1" ht="15" customHeight="1">
      <c r="A433" s="105"/>
      <c r="B433" s="93">
        <v>312</v>
      </c>
      <c r="C433" s="93" t="s">
        <v>363</v>
      </c>
      <c r="D433" s="59">
        <v>20000</v>
      </c>
      <c r="E433" s="59">
        <f>F433-D433</f>
        <v>-20000</v>
      </c>
      <c r="F433" s="59">
        <f t="shared" si="249"/>
        <v>0</v>
      </c>
      <c r="G433" s="59">
        <v>0</v>
      </c>
      <c r="H433" s="57">
        <v>0</v>
      </c>
      <c r="I433" s="59">
        <v>0</v>
      </c>
      <c r="J433" s="57">
        <v>0</v>
      </c>
      <c r="K433" s="57">
        <v>0</v>
      </c>
      <c r="L433" s="57">
        <v>0</v>
      </c>
      <c r="M433" s="57">
        <v>0</v>
      </c>
      <c r="N433" s="57">
        <v>0</v>
      </c>
    </row>
    <row r="434" spans="1:14" s="96" customFormat="1" ht="15" customHeight="1">
      <c r="A434" s="105"/>
      <c r="B434" s="93">
        <v>313</v>
      </c>
      <c r="C434" s="93" t="s">
        <v>364</v>
      </c>
      <c r="D434" s="59">
        <v>50000</v>
      </c>
      <c r="E434" s="59">
        <f>F434-D434</f>
        <v>-50000</v>
      </c>
      <c r="F434" s="59">
        <f t="shared" si="249"/>
        <v>0</v>
      </c>
      <c r="G434" s="59">
        <v>0</v>
      </c>
      <c r="H434" s="59">
        <v>0</v>
      </c>
      <c r="I434" s="59">
        <v>0</v>
      </c>
      <c r="J434" s="59">
        <v>0</v>
      </c>
      <c r="K434" s="59">
        <v>0</v>
      </c>
      <c r="L434" s="59">
        <v>0</v>
      </c>
      <c r="M434" s="59">
        <v>0</v>
      </c>
      <c r="N434" s="59">
        <v>0</v>
      </c>
    </row>
    <row r="435" spans="1:14" s="11" customFormat="1" ht="18" customHeight="1">
      <c r="A435" s="104"/>
      <c r="B435" s="61">
        <v>32</v>
      </c>
      <c r="C435" s="61" t="s">
        <v>11</v>
      </c>
      <c r="D435" s="63">
        <f>SUM(D436:D439)</f>
        <v>2266000</v>
      </c>
      <c r="E435" s="63">
        <f>SUM(E436:E439)</f>
        <v>-2266000</v>
      </c>
      <c r="F435" s="63">
        <f t="shared" si="249"/>
        <v>0</v>
      </c>
      <c r="G435" s="63">
        <f aca="true" t="shared" si="251" ref="G435:N435">SUM(G436:G439)</f>
        <v>0</v>
      </c>
      <c r="H435" s="63">
        <f t="shared" si="251"/>
        <v>0</v>
      </c>
      <c r="I435" s="63">
        <f t="shared" si="251"/>
        <v>0</v>
      </c>
      <c r="J435" s="63">
        <f t="shared" si="251"/>
        <v>0</v>
      </c>
      <c r="K435" s="63">
        <f t="shared" si="251"/>
        <v>0</v>
      </c>
      <c r="L435" s="63">
        <f t="shared" si="251"/>
        <v>0</v>
      </c>
      <c r="M435" s="63">
        <f t="shared" si="251"/>
        <v>0</v>
      </c>
      <c r="N435" s="63">
        <f t="shared" si="251"/>
        <v>0</v>
      </c>
    </row>
    <row r="436" spans="1:14" s="96" customFormat="1" ht="15" customHeight="1">
      <c r="A436" s="105"/>
      <c r="B436" s="97">
        <v>321</v>
      </c>
      <c r="C436" s="93" t="s">
        <v>398</v>
      </c>
      <c r="D436" s="59">
        <v>35000</v>
      </c>
      <c r="E436" s="59">
        <f>F436-D436</f>
        <v>-35000</v>
      </c>
      <c r="F436" s="59">
        <f t="shared" si="249"/>
        <v>0</v>
      </c>
      <c r="G436" s="59">
        <v>0</v>
      </c>
      <c r="H436" s="59">
        <v>0</v>
      </c>
      <c r="I436" s="59">
        <v>0</v>
      </c>
      <c r="J436" s="59">
        <v>0</v>
      </c>
      <c r="K436" s="59">
        <v>0</v>
      </c>
      <c r="L436" s="59">
        <v>0</v>
      </c>
      <c r="M436" s="59">
        <v>0</v>
      </c>
      <c r="N436" s="59">
        <v>0</v>
      </c>
    </row>
    <row r="437" spans="1:14" s="96" customFormat="1" ht="15" customHeight="1">
      <c r="A437" s="106"/>
      <c r="B437" s="94">
        <v>322</v>
      </c>
      <c r="C437" s="94" t="s">
        <v>366</v>
      </c>
      <c r="D437" s="59">
        <v>36000</v>
      </c>
      <c r="E437" s="59">
        <f>F437-D437</f>
        <v>-36000</v>
      </c>
      <c r="F437" s="59">
        <f t="shared" si="249"/>
        <v>0</v>
      </c>
      <c r="G437" s="59">
        <v>0</v>
      </c>
      <c r="H437" s="59">
        <v>0</v>
      </c>
      <c r="I437" s="59">
        <v>0</v>
      </c>
      <c r="J437" s="59">
        <v>0</v>
      </c>
      <c r="K437" s="59">
        <v>0</v>
      </c>
      <c r="L437" s="59">
        <v>0</v>
      </c>
      <c r="M437" s="59">
        <v>0</v>
      </c>
      <c r="N437" s="59">
        <v>0</v>
      </c>
    </row>
    <row r="438" spans="1:14" s="96" customFormat="1" ht="15" customHeight="1">
      <c r="A438" s="106"/>
      <c r="B438" s="94">
        <v>323</v>
      </c>
      <c r="C438" s="94" t="s">
        <v>372</v>
      </c>
      <c r="D438" s="59">
        <v>2075000</v>
      </c>
      <c r="E438" s="59">
        <f>F438-D438</f>
        <v>-2075000</v>
      </c>
      <c r="F438" s="59">
        <f t="shared" si="249"/>
        <v>0</v>
      </c>
      <c r="G438" s="59">
        <v>0</v>
      </c>
      <c r="H438" s="59">
        <v>0</v>
      </c>
      <c r="I438" s="59">
        <v>0</v>
      </c>
      <c r="J438" s="59">
        <v>0</v>
      </c>
      <c r="K438" s="59">
        <v>0</v>
      </c>
      <c r="L438" s="59">
        <v>0</v>
      </c>
      <c r="M438" s="59">
        <v>0</v>
      </c>
      <c r="N438" s="59">
        <v>0</v>
      </c>
    </row>
    <row r="439" spans="1:14" s="96" customFormat="1" ht="15" customHeight="1">
      <c r="A439" s="105"/>
      <c r="B439" s="93">
        <v>329</v>
      </c>
      <c r="C439" s="93" t="s">
        <v>367</v>
      </c>
      <c r="D439" s="59">
        <v>120000</v>
      </c>
      <c r="E439" s="59">
        <f>F439-D439</f>
        <v>-120000</v>
      </c>
      <c r="F439" s="59">
        <f t="shared" si="249"/>
        <v>0</v>
      </c>
      <c r="G439" s="59">
        <v>0</v>
      </c>
      <c r="H439" s="59">
        <v>0</v>
      </c>
      <c r="I439" s="59">
        <v>0</v>
      </c>
      <c r="J439" s="59">
        <v>0</v>
      </c>
      <c r="K439" s="59">
        <v>0</v>
      </c>
      <c r="L439" s="59">
        <v>0</v>
      </c>
      <c r="M439" s="59">
        <v>0</v>
      </c>
      <c r="N439" s="59">
        <v>0</v>
      </c>
    </row>
    <row r="440" spans="1:14" s="11" customFormat="1" ht="18" customHeight="1">
      <c r="A440" s="104"/>
      <c r="B440" s="61" t="s">
        <v>304</v>
      </c>
      <c r="C440" s="61" t="s">
        <v>375</v>
      </c>
      <c r="D440" s="63">
        <f>D441</f>
        <v>10000</v>
      </c>
      <c r="E440" s="63">
        <f>E441</f>
        <v>-10000</v>
      </c>
      <c r="F440" s="63">
        <f t="shared" si="249"/>
        <v>0</v>
      </c>
      <c r="G440" s="63">
        <f>G441</f>
        <v>0</v>
      </c>
      <c r="H440" s="63">
        <f aca="true" t="shared" si="252" ref="H440:N440">H441</f>
        <v>0</v>
      </c>
      <c r="I440" s="63">
        <f t="shared" si="252"/>
        <v>0</v>
      </c>
      <c r="J440" s="63">
        <f t="shared" si="252"/>
        <v>0</v>
      </c>
      <c r="K440" s="63">
        <f t="shared" si="252"/>
        <v>0</v>
      </c>
      <c r="L440" s="63">
        <f t="shared" si="252"/>
        <v>0</v>
      </c>
      <c r="M440" s="63">
        <f t="shared" si="252"/>
        <v>0</v>
      </c>
      <c r="N440" s="63">
        <f t="shared" si="252"/>
        <v>0</v>
      </c>
    </row>
    <row r="441" spans="1:14" s="96" customFormat="1" ht="15" customHeight="1">
      <c r="A441" s="105"/>
      <c r="B441" s="97">
        <v>343</v>
      </c>
      <c r="C441" s="93" t="s">
        <v>376</v>
      </c>
      <c r="D441" s="59">
        <v>10000</v>
      </c>
      <c r="E441" s="59">
        <f>F441-D441</f>
        <v>-10000</v>
      </c>
      <c r="F441" s="59">
        <f t="shared" si="249"/>
        <v>0</v>
      </c>
      <c r="G441" s="59">
        <v>0</v>
      </c>
      <c r="H441" s="59">
        <v>0</v>
      </c>
      <c r="I441" s="59">
        <v>0</v>
      </c>
      <c r="J441" s="59">
        <v>0</v>
      </c>
      <c r="K441" s="59">
        <v>0</v>
      </c>
      <c r="L441" s="59">
        <v>0</v>
      </c>
      <c r="M441" s="59">
        <v>0</v>
      </c>
      <c r="N441" s="59">
        <v>0</v>
      </c>
    </row>
    <row r="442" spans="1:14" s="11" customFormat="1" ht="18" customHeight="1">
      <c r="A442" s="104"/>
      <c r="B442" s="61" t="s">
        <v>191</v>
      </c>
      <c r="C442" s="61" t="s">
        <v>371</v>
      </c>
      <c r="D442" s="63">
        <f>D443+D444</f>
        <v>75000</v>
      </c>
      <c r="E442" s="63">
        <f>E443+E444</f>
        <v>-75000</v>
      </c>
      <c r="F442" s="63">
        <f t="shared" si="249"/>
        <v>0</v>
      </c>
      <c r="G442" s="63">
        <f>G443+G444</f>
        <v>0</v>
      </c>
      <c r="H442" s="63">
        <f aca="true" t="shared" si="253" ref="H442:N442">H443+H444</f>
        <v>0</v>
      </c>
      <c r="I442" s="63">
        <f t="shared" si="253"/>
        <v>0</v>
      </c>
      <c r="J442" s="63">
        <f t="shared" si="253"/>
        <v>0</v>
      </c>
      <c r="K442" s="63">
        <f t="shared" si="253"/>
        <v>0</v>
      </c>
      <c r="L442" s="63">
        <f t="shared" si="253"/>
        <v>0</v>
      </c>
      <c r="M442" s="63">
        <f t="shared" si="253"/>
        <v>0</v>
      </c>
      <c r="N442" s="63">
        <f t="shared" si="253"/>
        <v>0</v>
      </c>
    </row>
    <row r="443" spans="1:14" s="96" customFormat="1" ht="15" customHeight="1">
      <c r="A443" s="105"/>
      <c r="B443" s="93" t="s">
        <v>99</v>
      </c>
      <c r="C443" s="93" t="s">
        <v>369</v>
      </c>
      <c r="D443" s="59">
        <v>65000</v>
      </c>
      <c r="E443" s="59">
        <f>F443-D443</f>
        <v>-65000</v>
      </c>
      <c r="F443" s="59">
        <f t="shared" si="249"/>
        <v>0</v>
      </c>
      <c r="G443" s="59">
        <v>0</v>
      </c>
      <c r="H443" s="59">
        <v>0</v>
      </c>
      <c r="I443" s="59">
        <v>0</v>
      </c>
      <c r="J443" s="59">
        <v>0</v>
      </c>
      <c r="K443" s="59">
        <v>0</v>
      </c>
      <c r="L443" s="57">
        <v>0</v>
      </c>
      <c r="M443" s="57">
        <v>0</v>
      </c>
      <c r="N443" s="57">
        <v>0</v>
      </c>
    </row>
    <row r="444" spans="1:14" s="96" customFormat="1" ht="15" customHeight="1">
      <c r="A444" s="105"/>
      <c r="B444" s="93" t="s">
        <v>420</v>
      </c>
      <c r="C444" s="93" t="s">
        <v>370</v>
      </c>
      <c r="D444" s="59">
        <v>10000</v>
      </c>
      <c r="E444" s="59">
        <f>F444-D444</f>
        <v>-10000</v>
      </c>
      <c r="F444" s="59">
        <f>SUM(G444:N444)</f>
        <v>0</v>
      </c>
      <c r="G444" s="59">
        <v>0</v>
      </c>
      <c r="H444" s="59">
        <v>0</v>
      </c>
      <c r="I444" s="59">
        <v>0</v>
      </c>
      <c r="J444" s="59">
        <v>0</v>
      </c>
      <c r="K444" s="57">
        <v>0</v>
      </c>
      <c r="L444" s="57">
        <v>0</v>
      </c>
      <c r="M444" s="57">
        <v>0</v>
      </c>
      <c r="N444" s="57">
        <v>0</v>
      </c>
    </row>
    <row r="445" spans="1:14" s="11" customFormat="1" ht="30" customHeight="1">
      <c r="A445" s="104"/>
      <c r="B445" s="12"/>
      <c r="C445" s="121" t="s">
        <v>4</v>
      </c>
      <c r="D445" s="116">
        <f>D5</f>
        <v>66705150</v>
      </c>
      <c r="E445" s="116">
        <f>E5</f>
        <v>-28780400</v>
      </c>
      <c r="F445" s="116">
        <f>SUM(G445:N445)</f>
        <v>37924750</v>
      </c>
      <c r="G445" s="116">
        <f aca="true" t="shared" si="254" ref="G445:N445">G5</f>
        <v>12578100</v>
      </c>
      <c r="H445" s="116">
        <f t="shared" si="254"/>
        <v>875850</v>
      </c>
      <c r="I445" s="116">
        <f t="shared" si="254"/>
        <v>4615500</v>
      </c>
      <c r="J445" s="116">
        <f t="shared" si="254"/>
        <v>7526000</v>
      </c>
      <c r="K445" s="116">
        <f t="shared" si="254"/>
        <v>472000</v>
      </c>
      <c r="L445" s="116">
        <f t="shared" si="254"/>
        <v>130000</v>
      </c>
      <c r="M445" s="116">
        <f t="shared" si="254"/>
        <v>3307000</v>
      </c>
      <c r="N445" s="116">
        <f t="shared" si="254"/>
        <v>8420300</v>
      </c>
    </row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</sheetData>
  <sheetProtection/>
  <mergeCells count="213">
    <mergeCell ref="A365:A366"/>
    <mergeCell ref="B262:C262"/>
    <mergeCell ref="B429:C429"/>
    <mergeCell ref="B50:C50"/>
    <mergeCell ref="B90:C90"/>
    <mergeCell ref="B100:C100"/>
    <mergeCell ref="B421:C421"/>
    <mergeCell ref="B427:C427"/>
    <mergeCell ref="B428:C428"/>
    <mergeCell ref="B217:C217"/>
    <mergeCell ref="G395:N395"/>
    <mergeCell ref="A395:A396"/>
    <mergeCell ref="B395:B396"/>
    <mergeCell ref="C395:C396"/>
    <mergeCell ref="D395:D396"/>
    <mergeCell ref="E395:E396"/>
    <mergeCell ref="F395:F396"/>
    <mergeCell ref="B352:C352"/>
    <mergeCell ref="B349:C349"/>
    <mergeCell ref="B326:C326"/>
    <mergeCell ref="B320:C320"/>
    <mergeCell ref="B239:C239"/>
    <mergeCell ref="G365:N365"/>
    <mergeCell ref="C424:C425"/>
    <mergeCell ref="D424:D425"/>
    <mergeCell ref="E424:E425"/>
    <mergeCell ref="F424:F425"/>
    <mergeCell ref="G424:N424"/>
    <mergeCell ref="B330:C330"/>
    <mergeCell ref="C365:C366"/>
    <mergeCell ref="D365:D366"/>
    <mergeCell ref="E365:E366"/>
    <mergeCell ref="F365:F366"/>
    <mergeCell ref="C35:C36"/>
    <mergeCell ref="B195:C195"/>
    <mergeCell ref="A134:A135"/>
    <mergeCell ref="B134:B135"/>
    <mergeCell ref="C134:C135"/>
    <mergeCell ref="B155:C155"/>
    <mergeCell ref="B190:C190"/>
    <mergeCell ref="B191:C191"/>
    <mergeCell ref="F168:F169"/>
    <mergeCell ref="G168:N168"/>
    <mergeCell ref="G35:N35"/>
    <mergeCell ref="B151:C151"/>
    <mergeCell ref="B40:C40"/>
    <mergeCell ref="B65:C65"/>
    <mergeCell ref="B68:C68"/>
    <mergeCell ref="B94:C94"/>
    <mergeCell ref="D134:D135"/>
    <mergeCell ref="B87:C87"/>
    <mergeCell ref="D35:D36"/>
    <mergeCell ref="E134:E135"/>
    <mergeCell ref="F134:F135"/>
    <mergeCell ref="G134:N134"/>
    <mergeCell ref="E35:E36"/>
    <mergeCell ref="F35:F36"/>
    <mergeCell ref="B175:C175"/>
    <mergeCell ref="B198:C198"/>
    <mergeCell ref="B204:C204"/>
    <mergeCell ref="B71:C71"/>
    <mergeCell ref="B137:C137"/>
    <mergeCell ref="B130:C130"/>
    <mergeCell ref="B118:C118"/>
    <mergeCell ref="B84:C84"/>
    <mergeCell ref="B76:C76"/>
    <mergeCell ref="B178:C178"/>
    <mergeCell ref="B77:C77"/>
    <mergeCell ref="B97:C97"/>
    <mergeCell ref="B236:C236"/>
    <mergeCell ref="B179:C179"/>
    <mergeCell ref="B144:C144"/>
    <mergeCell ref="B214:C214"/>
    <mergeCell ref="B145:C145"/>
    <mergeCell ref="B210:C210"/>
    <mergeCell ref="F2:F3"/>
    <mergeCell ref="B23:C23"/>
    <mergeCell ref="B41:C41"/>
    <mergeCell ref="B49:C49"/>
    <mergeCell ref="B245:C245"/>
    <mergeCell ref="B221:C221"/>
    <mergeCell ref="B232:C232"/>
    <mergeCell ref="B220:C220"/>
    <mergeCell ref="B127:C127"/>
    <mergeCell ref="B124:C124"/>
    <mergeCell ref="B336:C336"/>
    <mergeCell ref="B343:C343"/>
    <mergeCell ref="B284:C284"/>
    <mergeCell ref="G2:N2"/>
    <mergeCell ref="A5:C5"/>
    <mergeCell ref="B6:C6"/>
    <mergeCell ref="B7:C7"/>
    <mergeCell ref="E2:E3"/>
    <mergeCell ref="D2:D3"/>
    <mergeCell ref="B53:C53"/>
    <mergeCell ref="B28:C28"/>
    <mergeCell ref="B29:C29"/>
    <mergeCell ref="B61:C61"/>
    <mergeCell ref="A2:A3"/>
    <mergeCell ref="B2:B3"/>
    <mergeCell ref="B18:C18"/>
    <mergeCell ref="B57:C57"/>
    <mergeCell ref="B8:C8"/>
    <mergeCell ref="C2:C3"/>
    <mergeCell ref="B58:C58"/>
    <mergeCell ref="B386:C386"/>
    <mergeCell ref="B400:C400"/>
    <mergeCell ref="B399:C399"/>
    <mergeCell ref="B365:B366"/>
    <mergeCell ref="A35:A36"/>
    <mergeCell ref="B35:B36"/>
    <mergeCell ref="B355:C355"/>
    <mergeCell ref="B187:C187"/>
    <mergeCell ref="B161:C161"/>
    <mergeCell ref="B172:C172"/>
    <mergeCell ref="B340:C340"/>
    <mergeCell ref="B339:C339"/>
    <mergeCell ref="B291:C291"/>
    <mergeCell ref="B299:C299"/>
    <mergeCell ref="B414:C414"/>
    <mergeCell ref="B358:C358"/>
    <mergeCell ref="B369:C369"/>
    <mergeCell ref="B370:C370"/>
    <mergeCell ref="B398:C398"/>
    <mergeCell ref="B368:C368"/>
    <mergeCell ref="G103:N103"/>
    <mergeCell ref="B158:C158"/>
    <mergeCell ref="B253:C253"/>
    <mergeCell ref="E103:E104"/>
    <mergeCell ref="B316:C316"/>
    <mergeCell ref="B288:C288"/>
    <mergeCell ref="B154:C154"/>
    <mergeCell ref="B281:C281"/>
    <mergeCell ref="B182:C182"/>
    <mergeCell ref="F103:F104"/>
    <mergeCell ref="B183:C183"/>
    <mergeCell ref="B111:C111"/>
    <mergeCell ref="B256:C256"/>
    <mergeCell ref="B93:C93"/>
    <mergeCell ref="B312:C312"/>
    <mergeCell ref="B259:C259"/>
    <mergeCell ref="B246:C246"/>
    <mergeCell ref="B229:C229"/>
    <mergeCell ref="B211:C211"/>
    <mergeCell ref="B107:C107"/>
    <mergeCell ref="B242:C242"/>
    <mergeCell ref="B319:C319"/>
    <mergeCell ref="B323:C323"/>
    <mergeCell ref="B296:C296"/>
    <mergeCell ref="B327:C327"/>
    <mergeCell ref="B269:C269"/>
    <mergeCell ref="B315:C315"/>
    <mergeCell ref="B250:C250"/>
    <mergeCell ref="B268:C268"/>
    <mergeCell ref="B278:C278"/>
    <mergeCell ref="B117:C117"/>
    <mergeCell ref="B274:C274"/>
    <mergeCell ref="A103:A104"/>
    <mergeCell ref="B103:B104"/>
    <mergeCell ref="C103:C104"/>
    <mergeCell ref="B114:C114"/>
    <mergeCell ref="B106:C106"/>
    <mergeCell ref="B140:C140"/>
    <mergeCell ref="B81:C81"/>
    <mergeCell ref="A168:A169"/>
    <mergeCell ref="B168:B169"/>
    <mergeCell ref="C168:C169"/>
    <mergeCell ref="D168:D169"/>
    <mergeCell ref="E168:E169"/>
    <mergeCell ref="B121:C121"/>
    <mergeCell ref="B148:C148"/>
    <mergeCell ref="D103:D104"/>
    <mergeCell ref="B166:C166"/>
    <mergeCell ref="F233:F234"/>
    <mergeCell ref="G233:N233"/>
    <mergeCell ref="A201:A202"/>
    <mergeCell ref="B201:B202"/>
    <mergeCell ref="C201:C202"/>
    <mergeCell ref="D201:D202"/>
    <mergeCell ref="E201:E202"/>
    <mergeCell ref="F201:F202"/>
    <mergeCell ref="B207:C207"/>
    <mergeCell ref="B225:C225"/>
    <mergeCell ref="C265:C266"/>
    <mergeCell ref="D265:D266"/>
    <mergeCell ref="E265:E266"/>
    <mergeCell ref="F265:F266"/>
    <mergeCell ref="G201:N201"/>
    <mergeCell ref="A233:A234"/>
    <mergeCell ref="B233:B234"/>
    <mergeCell ref="C233:C234"/>
    <mergeCell ref="D233:D234"/>
    <mergeCell ref="E233:E234"/>
    <mergeCell ref="G265:N265"/>
    <mergeCell ref="A300:A301"/>
    <mergeCell ref="B300:B301"/>
    <mergeCell ref="C300:C301"/>
    <mergeCell ref="D300:D301"/>
    <mergeCell ref="E300:E301"/>
    <mergeCell ref="F300:F301"/>
    <mergeCell ref="G300:N300"/>
    <mergeCell ref="A265:A266"/>
    <mergeCell ref="B265:B266"/>
    <mergeCell ref="G333:N333"/>
    <mergeCell ref="A424:A425"/>
    <mergeCell ref="B424:B425"/>
    <mergeCell ref="A333:A334"/>
    <mergeCell ref="B333:B334"/>
    <mergeCell ref="C333:C334"/>
    <mergeCell ref="D333:D334"/>
    <mergeCell ref="E333:E334"/>
    <mergeCell ref="F333:F334"/>
    <mergeCell ref="B346:C346"/>
  </mergeCells>
  <printOptions/>
  <pageMargins left="0.5905511811023623" right="0.2755905511811024" top="0.5511811023622047" bottom="0.3937007874015748" header="0.31496062992125984" footer="0.1968503937007874"/>
  <pageSetup horizontalDpi="600" verticalDpi="600" orientation="landscape" paperSize="9" scale="83" r:id="rId1"/>
  <headerFooter alignWithMargins="0">
    <oddHeader>&amp;C&amp;"Arial,Kurziv"&amp;7Proračun Grada Hvar za 2020. - Posebni dio</oddHeader>
    <oddFooter>&amp;C&amp;"Arial,Kurziv"&amp;7Stranica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50"/>
  <sheetViews>
    <sheetView zoomScale="150" zoomScaleNormal="150" zoomScalePageLayoutView="0" workbookViewId="0" topLeftCell="A28">
      <selection activeCell="B51" sqref="B51"/>
    </sheetView>
  </sheetViews>
  <sheetFormatPr defaultColWidth="9.140625" defaultRowHeight="12.75"/>
  <cols>
    <col min="1" max="1" width="2.28125" style="66" customWidth="1"/>
    <col min="2" max="2" width="11.00390625" style="66" customWidth="1"/>
    <col min="3" max="3" width="48.421875" style="66" customWidth="1"/>
    <col min="4" max="4" width="12.140625" style="66" customWidth="1"/>
    <col min="5" max="5" width="9.7109375" style="66" customWidth="1"/>
    <col min="6" max="16384" width="9.140625" style="66" customWidth="1"/>
  </cols>
  <sheetData>
    <row r="1" ht="24" customHeight="1">
      <c r="B1" s="65" t="s">
        <v>94</v>
      </c>
    </row>
    <row r="2" ht="18.75" customHeight="1"/>
    <row r="3" spans="2:5" ht="21" customHeight="1">
      <c r="B3" s="200" t="s">
        <v>757</v>
      </c>
      <c r="C3" s="200"/>
      <c r="D3" s="200"/>
      <c r="E3" s="200"/>
    </row>
    <row r="4" ht="12" customHeight="1"/>
    <row r="5" spans="2:5" ht="36.75" customHeight="1">
      <c r="B5" s="67" t="s">
        <v>55</v>
      </c>
      <c r="C5" s="56" t="s">
        <v>28</v>
      </c>
      <c r="D5" s="68" t="s">
        <v>758</v>
      </c>
      <c r="E5" s="67" t="s">
        <v>56</v>
      </c>
    </row>
    <row r="6" spans="2:5" ht="9.75" customHeight="1">
      <c r="B6" s="69">
        <v>1</v>
      </c>
      <c r="C6" s="69">
        <v>2</v>
      </c>
      <c r="D6" s="69">
        <v>3</v>
      </c>
      <c r="E6" s="69">
        <v>4</v>
      </c>
    </row>
    <row r="7" spans="2:5" ht="18" customHeight="1">
      <c r="B7" s="70" t="s">
        <v>57</v>
      </c>
      <c r="C7" s="71" t="s">
        <v>29</v>
      </c>
      <c r="D7" s="72">
        <f>SUM(D8:D11)</f>
        <v>7059850</v>
      </c>
      <c r="E7" s="73">
        <f>D7/D47*100</f>
        <v>18.615416054159883</v>
      </c>
    </row>
    <row r="8" spans="2:5" ht="13.5" customHeight="1">
      <c r="B8" s="93" t="s">
        <v>5</v>
      </c>
      <c r="C8" s="57" t="s">
        <v>30</v>
      </c>
      <c r="D8" s="59">
        <f>'2) Posebni'!F8+'2) Posebni'!F18+'2) Posebni'!F23+'2) Posebni'!F77+'2) Posebni'!F81+'2) Posebni'!F84+'2) Posebni'!F87</f>
        <v>5265850</v>
      </c>
      <c r="E8" s="124">
        <f>D8/D47*100</f>
        <v>13.88499594591922</v>
      </c>
    </row>
    <row r="9" spans="2:5" ht="13.5" customHeight="1">
      <c r="B9" s="93" t="s">
        <v>58</v>
      </c>
      <c r="C9" s="57" t="s">
        <v>31</v>
      </c>
      <c r="D9" s="59">
        <f>'2) Posebni'!F53+'2) Posebni'!F50</f>
        <v>54000</v>
      </c>
      <c r="E9" s="124">
        <f>D9/D47*100</f>
        <v>0.14238722733834766</v>
      </c>
    </row>
    <row r="10" spans="2:5" ht="13.5" customHeight="1">
      <c r="B10" s="93" t="s">
        <v>59</v>
      </c>
      <c r="C10" s="57" t="s">
        <v>32</v>
      </c>
      <c r="D10" s="59">
        <f>'2) Posebni'!F29+'2) Posebni'!F41</f>
        <v>1575000</v>
      </c>
      <c r="E10" s="124">
        <f>D10/D47*100</f>
        <v>4.152960797368474</v>
      </c>
    </row>
    <row r="11" spans="2:5" ht="13.5" customHeight="1">
      <c r="B11" s="93" t="s">
        <v>60</v>
      </c>
      <c r="C11" s="57" t="s">
        <v>33</v>
      </c>
      <c r="D11" s="59">
        <f>'2) Posebni'!F320+'2) Posebni'!F323</f>
        <v>165000</v>
      </c>
      <c r="E11" s="124">
        <f>D11/D47*100</f>
        <v>0.4350720835338401</v>
      </c>
    </row>
    <row r="12" spans="2:5" ht="18" customHeight="1">
      <c r="B12" s="70" t="s">
        <v>61</v>
      </c>
      <c r="C12" s="71" t="s">
        <v>34</v>
      </c>
      <c r="D12" s="72">
        <f>SUM(D13:D15)</f>
        <v>1555000</v>
      </c>
      <c r="E12" s="73">
        <f>D12/D47*100</f>
        <v>4.100224787243159</v>
      </c>
    </row>
    <row r="13" spans="2:5" ht="13.5" customHeight="1">
      <c r="B13" s="93" t="s">
        <v>194</v>
      </c>
      <c r="C13" s="57" t="s">
        <v>195</v>
      </c>
      <c r="D13" s="59">
        <f>'2) Posebni'!F71</f>
        <v>120000</v>
      </c>
      <c r="E13" s="124">
        <f>D13/D47*100</f>
        <v>0.31641606075188367</v>
      </c>
    </row>
    <row r="14" spans="2:5" ht="13.5" customHeight="1">
      <c r="B14" s="93" t="s">
        <v>62</v>
      </c>
      <c r="C14" s="57" t="s">
        <v>35</v>
      </c>
      <c r="D14" s="59">
        <f>'2) Posebni'!F61+'2) Posebni'!F58</f>
        <v>1405000</v>
      </c>
      <c r="E14" s="124">
        <f>D14/D47*100</f>
        <v>3.7047047113033047</v>
      </c>
    </row>
    <row r="15" spans="2:5" ht="13.5" customHeight="1">
      <c r="B15" s="93" t="s">
        <v>15</v>
      </c>
      <c r="C15" s="57" t="s">
        <v>16</v>
      </c>
      <c r="D15" s="59">
        <f>'2) Posebni'!F65+'2) Posebni'!F68</f>
        <v>30000</v>
      </c>
      <c r="E15" s="124">
        <f>D15/D47*100</f>
        <v>0.07910401518797092</v>
      </c>
    </row>
    <row r="16" spans="2:5" ht="18" customHeight="1">
      <c r="B16" s="70" t="s">
        <v>63</v>
      </c>
      <c r="C16" s="71" t="s">
        <v>36</v>
      </c>
      <c r="D16" s="72">
        <f>SUM(D17:D21)</f>
        <v>2463000</v>
      </c>
      <c r="E16" s="73">
        <f>D16/D47*100</f>
        <v>6.494439646932412</v>
      </c>
    </row>
    <row r="17" spans="2:5" ht="13.5" customHeight="1">
      <c r="B17" s="93" t="s">
        <v>64</v>
      </c>
      <c r="C17" s="57" t="s">
        <v>86</v>
      </c>
      <c r="D17" s="59">
        <f>'2) Posebni'!F94</f>
        <v>0</v>
      </c>
      <c r="E17" s="124">
        <f>D17/D47*100</f>
        <v>0</v>
      </c>
    </row>
    <row r="18" spans="2:5" ht="13.5" customHeight="1">
      <c r="B18" s="93" t="s">
        <v>65</v>
      </c>
      <c r="C18" s="57" t="s">
        <v>37</v>
      </c>
      <c r="D18" s="59">
        <f>'2) Posebni'!F107+'2) Posebni'!F111+'2) Posebni'!F114</f>
        <v>980000</v>
      </c>
      <c r="E18" s="124">
        <f>D18/D47*100</f>
        <v>2.584064496140383</v>
      </c>
    </row>
    <row r="19" spans="2:5" ht="13.5" customHeight="1">
      <c r="B19" s="93" t="s">
        <v>104</v>
      </c>
      <c r="C19" s="57" t="s">
        <v>546</v>
      </c>
      <c r="D19" s="59">
        <f>'2) Posebni'!F221+'2) Posebni'!F229</f>
        <v>1473000</v>
      </c>
      <c r="E19" s="124">
        <f>D19/D47*100</f>
        <v>3.884007145729372</v>
      </c>
    </row>
    <row r="20" spans="2:5" ht="13.5" customHeight="1">
      <c r="B20" s="93" t="s">
        <v>461</v>
      </c>
      <c r="C20" s="57" t="s">
        <v>485</v>
      </c>
      <c r="D20" s="59">
        <f>'2) Posebni'!F145</f>
        <v>0</v>
      </c>
      <c r="E20" s="124">
        <f>D20/D47*100</f>
        <v>0</v>
      </c>
    </row>
    <row r="21" spans="2:5" ht="13.5" customHeight="1">
      <c r="B21" s="93" t="s">
        <v>451</v>
      </c>
      <c r="C21" s="57" t="s">
        <v>486</v>
      </c>
      <c r="D21" s="59">
        <f>'2) Posebni'!F97+'2) Posebni'!F148+'2) Posebni'!F151</f>
        <v>10000</v>
      </c>
      <c r="E21" s="124">
        <f>D21/D47*100</f>
        <v>0.026368005062656973</v>
      </c>
    </row>
    <row r="22" spans="2:5" ht="18" customHeight="1">
      <c r="B22" s="70" t="s">
        <v>66</v>
      </c>
      <c r="C22" s="71" t="s">
        <v>38</v>
      </c>
      <c r="D22" s="72">
        <f>SUM(D23:D24)</f>
        <v>3187000</v>
      </c>
      <c r="E22" s="73">
        <f>D22/D47*100</f>
        <v>8.403483213468776</v>
      </c>
    </row>
    <row r="23" spans="2:5" ht="13.5" customHeight="1">
      <c r="B23" s="91" t="s">
        <v>102</v>
      </c>
      <c r="C23" s="87" t="s">
        <v>103</v>
      </c>
      <c r="D23" s="88">
        <f>'2) Posebni'!F118+'2) Posebni'!F121+'2) Posebni'!F124+'2) Posebni'!F140</f>
        <v>5000</v>
      </c>
      <c r="E23" s="125">
        <f>D23/D47*100</f>
        <v>0.013184002531328487</v>
      </c>
    </row>
    <row r="24" spans="2:5" ht="13.5" customHeight="1">
      <c r="B24" s="91" t="s">
        <v>67</v>
      </c>
      <c r="C24" s="87" t="s">
        <v>39</v>
      </c>
      <c r="D24" s="88">
        <f>'2) Posebni'!F127+'2) Posebni'!F130+'2) Posebni'!F137</f>
        <v>3182000</v>
      </c>
      <c r="E24" s="125">
        <f>D24/D47*100</f>
        <v>8.39029921093745</v>
      </c>
    </row>
    <row r="25" spans="2:5" ht="18" customHeight="1">
      <c r="B25" s="70" t="s">
        <v>68</v>
      </c>
      <c r="C25" s="71" t="s">
        <v>85</v>
      </c>
      <c r="D25" s="72">
        <f>SUM(D26:D29)</f>
        <v>8404000</v>
      </c>
      <c r="E25" s="73">
        <f>D25/D47*100</f>
        <v>22.15967145465692</v>
      </c>
    </row>
    <row r="26" spans="2:5" ht="13.5" customHeight="1">
      <c r="B26" s="93" t="s">
        <v>69</v>
      </c>
      <c r="C26" s="57" t="s">
        <v>40</v>
      </c>
      <c r="D26" s="59">
        <f>'2) Posebni'!F155+'2) Posebni'!F158+'2) Posebni'!F161+'2) Posebni'!F172+'2) Posebni'!F166+'2) Posebni'!F175+'2) Posebni'!F100</f>
        <v>360000</v>
      </c>
      <c r="E26" s="124">
        <f>D26/D47*100</f>
        <v>0.949248182255651</v>
      </c>
    </row>
    <row r="27" spans="2:5" ht="13.5" customHeight="1">
      <c r="B27" s="93" t="s">
        <v>70</v>
      </c>
      <c r="C27" s="57" t="s">
        <v>42</v>
      </c>
      <c r="D27" s="59">
        <f>SUM('2) Posebni'!F179)</f>
        <v>0</v>
      </c>
      <c r="E27" s="124">
        <f>D27/D47*100</f>
        <v>0</v>
      </c>
    </row>
    <row r="28" spans="2:5" ht="13.5" customHeight="1">
      <c r="B28" s="93" t="s">
        <v>71</v>
      </c>
      <c r="C28" s="57" t="s">
        <v>43</v>
      </c>
      <c r="D28" s="59">
        <f>'2) Posebni'!F183+'2) Posebni'!F187</f>
        <v>4385000</v>
      </c>
      <c r="E28" s="124">
        <f>D28/D47*100</f>
        <v>11.562370219975083</v>
      </c>
    </row>
    <row r="29" spans="2:5" ht="13.5" customHeight="1">
      <c r="B29" s="93" t="s">
        <v>72</v>
      </c>
      <c r="C29" s="57" t="s">
        <v>105</v>
      </c>
      <c r="D29" s="59">
        <f>'2) Posebni'!F191+'2) Posebni'!F195+'2) Posebni'!F198+'2) Posebni'!F207+'2) Posebni'!F211+'2) Posebni'!F214+'2) Posebni'!F217+'2) Posebni'!F225+'2) Posebni'!F204</f>
        <v>3659000</v>
      </c>
      <c r="E29" s="124">
        <f>D29/D47*100</f>
        <v>9.648053052426187</v>
      </c>
    </row>
    <row r="30" spans="2:5" ht="18" customHeight="1">
      <c r="B30" s="70" t="s">
        <v>73</v>
      </c>
      <c r="C30" s="71" t="s">
        <v>44</v>
      </c>
      <c r="D30" s="72">
        <f>SUM(D31)</f>
        <v>773000</v>
      </c>
      <c r="E30" s="73">
        <f>D30/D47*100</f>
        <v>2.038246791343384</v>
      </c>
    </row>
    <row r="31" spans="2:5" ht="13.5" customHeight="1">
      <c r="B31" s="93" t="s">
        <v>74</v>
      </c>
      <c r="C31" s="57" t="s">
        <v>83</v>
      </c>
      <c r="D31" s="59">
        <f>SUM('2) Posebni'!F236+'2) Posebni'!F239+'2) Posebni'!F242)</f>
        <v>773000</v>
      </c>
      <c r="E31" s="124">
        <f>D31/D47*100</f>
        <v>2.038246791343384</v>
      </c>
    </row>
    <row r="32" spans="2:5" ht="18" customHeight="1">
      <c r="B32" s="70" t="s">
        <v>75</v>
      </c>
      <c r="C32" s="71" t="s">
        <v>45</v>
      </c>
      <c r="D32" s="72">
        <f>SUM(D33:D35)</f>
        <v>6537800</v>
      </c>
      <c r="E32" s="73">
        <f>D32/D47*100</f>
        <v>17.238874349863874</v>
      </c>
    </row>
    <row r="33" spans="2:5" ht="13.5" customHeight="1">
      <c r="B33" s="93" t="s">
        <v>76</v>
      </c>
      <c r="C33" s="57" t="s">
        <v>46</v>
      </c>
      <c r="D33" s="59">
        <f>SUM('2) Posebni'!F250+'2) Posebni'!F246+'2) Posebni'!F253+'2) Posebni'!F256+'2) Posebni'!F259)+'2) Posebni'!F262</f>
        <v>1430000</v>
      </c>
      <c r="E33" s="124">
        <f>D33/D47*100</f>
        <v>3.770624723959947</v>
      </c>
    </row>
    <row r="34" spans="2:5" ht="13.5" customHeight="1">
      <c r="B34" s="93" t="s">
        <v>77</v>
      </c>
      <c r="C34" s="57" t="s">
        <v>490</v>
      </c>
      <c r="D34" s="59">
        <f>'2) Posebni'!F268+'2) Posebni'!F398</f>
        <v>5047800</v>
      </c>
      <c r="E34" s="124">
        <f>D34/D47*100</f>
        <v>13.310041595527986</v>
      </c>
    </row>
    <row r="35" spans="2:5" ht="13.5" customHeight="1">
      <c r="B35" s="93" t="s">
        <v>78</v>
      </c>
      <c r="C35" s="57" t="s">
        <v>47</v>
      </c>
      <c r="D35" s="59">
        <f>SUM('2) Posebni'!F316)</f>
        <v>60000</v>
      </c>
      <c r="E35" s="124">
        <f>D35/D47*100</f>
        <v>0.15820803037594183</v>
      </c>
    </row>
    <row r="36" spans="2:5" ht="18" customHeight="1">
      <c r="B36" s="70" t="s">
        <v>79</v>
      </c>
      <c r="C36" s="71" t="s">
        <v>48</v>
      </c>
      <c r="D36" s="72">
        <f>SUM(D37:D39)</f>
        <v>6905100</v>
      </c>
      <c r="E36" s="73">
        <f>D36/D47*100</f>
        <v>18.207371175815265</v>
      </c>
    </row>
    <row r="37" spans="2:5" ht="13.5" customHeight="1">
      <c r="B37" s="93" t="s">
        <v>80</v>
      </c>
      <c r="C37" s="57" t="s">
        <v>95</v>
      </c>
      <c r="D37" s="59">
        <f>'2) Posebni'!F368</f>
        <v>6825100</v>
      </c>
      <c r="E37" s="124">
        <f>D37/D47*100</f>
        <v>17.99642713531401</v>
      </c>
    </row>
    <row r="38" spans="2:5" ht="13.5" customHeight="1">
      <c r="B38" s="93" t="s">
        <v>81</v>
      </c>
      <c r="C38" s="57" t="s">
        <v>49</v>
      </c>
      <c r="D38" s="59">
        <f>'2) Posebni'!F327</f>
        <v>50000</v>
      </c>
      <c r="E38" s="124">
        <f>D38/D47*100</f>
        <v>0.13184002531328487</v>
      </c>
    </row>
    <row r="39" spans="2:5" ht="13.5" customHeight="1">
      <c r="B39" s="93" t="s">
        <v>414</v>
      </c>
      <c r="C39" s="57" t="s">
        <v>168</v>
      </c>
      <c r="D39" s="59">
        <f>'2) Posebni'!F330+'2) Posebni'!F336</f>
        <v>30000</v>
      </c>
      <c r="E39" s="124">
        <f>D39/D47*100</f>
        <v>0.07910401518797092</v>
      </c>
    </row>
    <row r="40" spans="2:5" ht="18" customHeight="1">
      <c r="B40" s="70" t="s">
        <v>82</v>
      </c>
      <c r="C40" s="71" t="s">
        <v>50</v>
      </c>
      <c r="D40" s="72">
        <f>SUM(D41:D46)</f>
        <v>1040000</v>
      </c>
      <c r="E40" s="73">
        <f>D40/D47*100</f>
        <v>2.742272526516325</v>
      </c>
    </row>
    <row r="41" spans="2:5" ht="13.5" customHeight="1">
      <c r="B41" s="93">
        <v>1012</v>
      </c>
      <c r="C41" s="57" t="s">
        <v>96</v>
      </c>
      <c r="D41" s="59">
        <f>SUM('2) Posebni'!F349)</f>
        <v>60000</v>
      </c>
      <c r="E41" s="124">
        <f>D41/D47*100</f>
        <v>0.15820803037594183</v>
      </c>
    </row>
    <row r="42" spans="2:5" ht="13.5" customHeight="1">
      <c r="B42" s="93">
        <v>1020</v>
      </c>
      <c r="C42" s="57" t="s">
        <v>51</v>
      </c>
      <c r="D42" s="59">
        <f>SUM('2) Posebni'!F358)</f>
        <v>0</v>
      </c>
      <c r="E42" s="124">
        <f>D42/D47*100</f>
        <v>0</v>
      </c>
    </row>
    <row r="43" spans="2:5" ht="13.5" customHeight="1">
      <c r="B43" s="93">
        <v>1040</v>
      </c>
      <c r="C43" s="57" t="s">
        <v>52</v>
      </c>
      <c r="D43" s="59">
        <f>'2) Posebni'!F343+'2) Posebni'!F346</f>
        <v>190000</v>
      </c>
      <c r="E43" s="124">
        <f>D43/D47*100</f>
        <v>0.5009920961904825</v>
      </c>
    </row>
    <row r="44" spans="2:5" ht="13.5" customHeight="1">
      <c r="B44" s="93">
        <v>1060</v>
      </c>
      <c r="C44" s="57" t="s">
        <v>53</v>
      </c>
      <c r="D44" s="59">
        <f>SUM('2) Posebni'!F352)</f>
        <v>5000</v>
      </c>
      <c r="E44" s="124">
        <f>D44/D47*100</f>
        <v>0.013184002531328487</v>
      </c>
    </row>
    <row r="45" spans="2:5" ht="13.5" customHeight="1">
      <c r="B45" s="93">
        <v>1070</v>
      </c>
      <c r="C45" s="57" t="s">
        <v>97</v>
      </c>
      <c r="D45" s="59">
        <f>SUM('2) Posebni'!F340)</f>
        <v>555000</v>
      </c>
      <c r="E45" s="124">
        <f>D45/D47*100</f>
        <v>1.463424280977462</v>
      </c>
    </row>
    <row r="46" spans="2:5" ht="13.5" customHeight="1">
      <c r="B46" s="93">
        <v>1090</v>
      </c>
      <c r="C46" s="57" t="s">
        <v>84</v>
      </c>
      <c r="D46" s="59">
        <f>SUM('2) Posebni'!F355)</f>
        <v>230000</v>
      </c>
      <c r="E46" s="124">
        <f>D46/D47*100</f>
        <v>0.6064641164411103</v>
      </c>
    </row>
    <row r="47" spans="2:5" ht="19.5" customHeight="1">
      <c r="B47" s="74"/>
      <c r="C47" s="71" t="s">
        <v>54</v>
      </c>
      <c r="D47" s="72">
        <f>SUM(D7+D12+D16+D22+D25+D30+D32+D36+D40)</f>
        <v>37924750</v>
      </c>
      <c r="E47" s="73">
        <f>SUM(E7+E12+E16+E22+E25+E30+E32+E36+E40)</f>
        <v>100.00000000000001</v>
      </c>
    </row>
    <row r="49" spans="4:5" ht="16.5" customHeight="1">
      <c r="D49" s="201"/>
      <c r="E49" s="201"/>
    </row>
    <row r="50" spans="2:5" ht="21" customHeight="1">
      <c r="B50" s="66" t="s">
        <v>812</v>
      </c>
      <c r="D50" s="75"/>
      <c r="E50" s="75"/>
    </row>
  </sheetData>
  <sheetProtection/>
  <mergeCells count="2">
    <mergeCell ref="B3:E3"/>
    <mergeCell ref="D49:E49"/>
  </mergeCells>
  <printOptions/>
  <pageMargins left="0.7480314960629921" right="0.7480314960629921" top="0.551181102362204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9.28125" style="0" customWidth="1"/>
    <col min="2" max="9" width="13.7109375" style="0" customWidth="1"/>
  </cols>
  <sheetData>
    <row r="1" spans="1:3" ht="18.75" customHeight="1">
      <c r="A1" s="202" t="s">
        <v>88</v>
      </c>
      <c r="B1" s="202"/>
      <c r="C1" s="202"/>
    </row>
    <row r="3" spans="1:9" ht="21.75" customHeight="1">
      <c r="A3" s="205" t="s">
        <v>741</v>
      </c>
      <c r="B3" s="205"/>
      <c r="C3" s="205"/>
      <c r="D3" s="205"/>
      <c r="E3" s="205"/>
      <c r="F3" s="205"/>
      <c r="G3" s="205"/>
      <c r="H3" s="205"/>
      <c r="I3" s="205"/>
    </row>
    <row r="4" spans="1:9" ht="21.75" customHeight="1">
      <c r="A4" s="205"/>
      <c r="B4" s="205"/>
      <c r="C4" s="205"/>
      <c r="D4" s="205"/>
      <c r="E4" s="205"/>
      <c r="F4" s="205"/>
      <c r="G4" s="205"/>
      <c r="H4" s="205"/>
      <c r="I4" s="205"/>
    </row>
    <row r="5" spans="1:9" ht="19.5" customHeight="1">
      <c r="A5" s="206" t="s">
        <v>21</v>
      </c>
      <c r="B5" s="206"/>
      <c r="C5" s="206"/>
      <c r="D5" s="206"/>
      <c r="E5" s="206"/>
      <c r="F5" s="206"/>
      <c r="G5" s="206"/>
      <c r="H5" s="206"/>
      <c r="I5" s="206"/>
    </row>
    <row r="7" spans="1:9" ht="19.5" customHeight="1">
      <c r="A7" s="208" t="s">
        <v>172</v>
      </c>
      <c r="B7" s="203" t="s">
        <v>487</v>
      </c>
      <c r="C7" s="203"/>
      <c r="D7" s="203"/>
      <c r="E7" s="203"/>
      <c r="F7" s="203"/>
      <c r="G7" s="203"/>
      <c r="H7" s="134"/>
      <c r="I7" s="211" t="s">
        <v>489</v>
      </c>
    </row>
    <row r="8" spans="1:9" ht="12" customHeight="1">
      <c r="A8" s="209"/>
      <c r="B8" s="204" t="s">
        <v>169</v>
      </c>
      <c r="C8" s="204" t="s">
        <v>20</v>
      </c>
      <c r="D8" s="204" t="s">
        <v>170</v>
      </c>
      <c r="E8" s="204" t="s">
        <v>167</v>
      </c>
      <c r="F8" s="214" t="s">
        <v>19</v>
      </c>
      <c r="G8" s="204" t="s">
        <v>171</v>
      </c>
      <c r="H8" s="204" t="s">
        <v>805</v>
      </c>
      <c r="I8" s="212"/>
    </row>
    <row r="9" spans="1:9" ht="12" customHeight="1">
      <c r="A9" s="209"/>
      <c r="B9" s="204"/>
      <c r="C9" s="204"/>
      <c r="D9" s="204"/>
      <c r="E9" s="204"/>
      <c r="F9" s="214"/>
      <c r="G9" s="214"/>
      <c r="H9" s="214"/>
      <c r="I9" s="212"/>
    </row>
    <row r="10" spans="1:9" ht="12" customHeight="1">
      <c r="A10" s="210"/>
      <c r="B10" s="204"/>
      <c r="C10" s="204"/>
      <c r="D10" s="204"/>
      <c r="E10" s="204"/>
      <c r="F10" s="214"/>
      <c r="G10" s="214"/>
      <c r="H10" s="214"/>
      <c r="I10" s="213"/>
    </row>
    <row r="11" spans="1:9" ht="24" customHeight="1">
      <c r="A11" s="122">
        <v>6</v>
      </c>
      <c r="B11" s="30">
        <f aca="true" t="shared" si="0" ref="B11:G11">SUM(B12:B17)</f>
        <v>12578100</v>
      </c>
      <c r="C11" s="30">
        <f t="shared" si="0"/>
        <v>875850</v>
      </c>
      <c r="D11" s="30">
        <f t="shared" si="0"/>
        <v>4615500</v>
      </c>
      <c r="E11" s="30">
        <f t="shared" si="0"/>
        <v>7526000</v>
      </c>
      <c r="F11" s="30">
        <f t="shared" si="0"/>
        <v>472000</v>
      </c>
      <c r="G11" s="30">
        <f t="shared" si="0"/>
        <v>0</v>
      </c>
      <c r="H11" s="30">
        <f>SUM(H12:H17)</f>
        <v>0</v>
      </c>
      <c r="I11" s="33">
        <f aca="true" t="shared" si="1" ref="I11:I19">SUM(B11:H11)</f>
        <v>26067450</v>
      </c>
    </row>
    <row r="12" spans="1:9" ht="18.75" customHeight="1">
      <c r="A12" s="123">
        <v>61</v>
      </c>
      <c r="B12" s="31">
        <v>8698000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f t="shared" si="1"/>
        <v>8698000</v>
      </c>
    </row>
    <row r="13" spans="1:9" ht="18.75" customHeight="1">
      <c r="A13" s="123">
        <v>63</v>
      </c>
      <c r="B13" s="31">
        <v>120000</v>
      </c>
      <c r="C13" s="32">
        <v>0</v>
      </c>
      <c r="D13" s="32">
        <v>0</v>
      </c>
      <c r="E13" s="32">
        <v>7526000</v>
      </c>
      <c r="F13" s="32">
        <v>0</v>
      </c>
      <c r="G13" s="32">
        <v>0</v>
      </c>
      <c r="H13" s="32">
        <v>0</v>
      </c>
      <c r="I13" s="33">
        <f t="shared" si="1"/>
        <v>7646000</v>
      </c>
    </row>
    <row r="14" spans="1:9" ht="18.75" customHeight="1">
      <c r="A14" s="123">
        <v>64</v>
      </c>
      <c r="B14" s="31">
        <v>3450100</v>
      </c>
      <c r="C14" s="32">
        <v>100</v>
      </c>
      <c r="D14" s="32">
        <v>740000</v>
      </c>
      <c r="E14" s="32">
        <v>0</v>
      </c>
      <c r="F14" s="32">
        <v>0</v>
      </c>
      <c r="G14" s="32">
        <v>0</v>
      </c>
      <c r="H14" s="32">
        <v>0</v>
      </c>
      <c r="I14" s="33">
        <f t="shared" si="1"/>
        <v>4190200</v>
      </c>
    </row>
    <row r="15" spans="1:9" ht="18.75" customHeight="1">
      <c r="A15" s="123">
        <v>65</v>
      </c>
      <c r="B15" s="31">
        <v>190000</v>
      </c>
      <c r="C15" s="32">
        <v>12750</v>
      </c>
      <c r="D15" s="32">
        <v>3875500</v>
      </c>
      <c r="E15" s="32">
        <v>0</v>
      </c>
      <c r="F15" s="32">
        <v>0</v>
      </c>
      <c r="G15" s="32">
        <v>0</v>
      </c>
      <c r="H15" s="32">
        <v>0</v>
      </c>
      <c r="I15" s="33">
        <f t="shared" si="1"/>
        <v>4078250</v>
      </c>
    </row>
    <row r="16" spans="1:9" ht="18.75" customHeight="1">
      <c r="A16" s="123">
        <v>66</v>
      </c>
      <c r="B16" s="31">
        <v>0</v>
      </c>
      <c r="C16" s="32">
        <v>863000</v>
      </c>
      <c r="D16" s="32">
        <v>0</v>
      </c>
      <c r="E16" s="32">
        <v>0</v>
      </c>
      <c r="F16" s="32">
        <v>472000</v>
      </c>
      <c r="G16" s="32">
        <v>0</v>
      </c>
      <c r="H16" s="32">
        <v>0</v>
      </c>
      <c r="I16" s="33">
        <f t="shared" si="1"/>
        <v>1335000</v>
      </c>
    </row>
    <row r="17" spans="1:9" ht="18.75" customHeight="1">
      <c r="A17" s="123">
        <v>68</v>
      </c>
      <c r="B17" s="31">
        <v>120000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f t="shared" si="1"/>
        <v>120000</v>
      </c>
    </row>
    <row r="18" spans="1:9" ht="21" customHeight="1">
      <c r="A18" s="122">
        <v>7</v>
      </c>
      <c r="B18" s="22">
        <f aca="true" t="shared" si="2" ref="B18:G18">SUM(B19:B20)</f>
        <v>0</v>
      </c>
      <c r="C18" s="33">
        <f t="shared" si="2"/>
        <v>0</v>
      </c>
      <c r="D18" s="33">
        <f t="shared" si="2"/>
        <v>0</v>
      </c>
      <c r="E18" s="33">
        <f t="shared" si="2"/>
        <v>0</v>
      </c>
      <c r="F18" s="33">
        <f t="shared" si="2"/>
        <v>0</v>
      </c>
      <c r="G18" s="33">
        <f t="shared" si="2"/>
        <v>130000</v>
      </c>
      <c r="H18" s="33">
        <f>SUM(H19:H20)</f>
        <v>0</v>
      </c>
      <c r="I18" s="33">
        <f t="shared" si="1"/>
        <v>130000</v>
      </c>
    </row>
    <row r="19" spans="1:9" ht="18.75" customHeight="1">
      <c r="A19" s="123">
        <v>71</v>
      </c>
      <c r="B19" s="31">
        <v>0</v>
      </c>
      <c r="C19" s="32">
        <v>0</v>
      </c>
      <c r="D19" s="32">
        <v>0</v>
      </c>
      <c r="E19" s="32"/>
      <c r="F19" s="32">
        <v>0</v>
      </c>
      <c r="G19" s="32">
        <v>120000</v>
      </c>
      <c r="H19" s="32">
        <v>0</v>
      </c>
      <c r="I19" s="33">
        <f t="shared" si="1"/>
        <v>120000</v>
      </c>
    </row>
    <row r="20" spans="1:9" ht="18.75" customHeight="1">
      <c r="A20" s="123">
        <v>72</v>
      </c>
      <c r="B20" s="31">
        <v>0</v>
      </c>
      <c r="C20" s="32">
        <v>0</v>
      </c>
      <c r="D20" s="32">
        <v>0</v>
      </c>
      <c r="E20" s="32">
        <v>0</v>
      </c>
      <c r="F20" s="32">
        <v>0</v>
      </c>
      <c r="G20" s="32">
        <v>10000</v>
      </c>
      <c r="H20" s="32">
        <v>0</v>
      </c>
      <c r="I20" s="33">
        <f>SUM(B20:G21)</f>
        <v>10000</v>
      </c>
    </row>
    <row r="21" spans="1:9" ht="21" customHeight="1">
      <c r="A21" s="122">
        <v>8</v>
      </c>
      <c r="B21" s="22">
        <f aca="true" t="shared" si="3" ref="B21:G21">B23</f>
        <v>0</v>
      </c>
      <c r="C21" s="22">
        <f t="shared" si="3"/>
        <v>0</v>
      </c>
      <c r="D21" s="22">
        <f t="shared" si="3"/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>H23+H22</f>
        <v>3307000</v>
      </c>
      <c r="I21" s="33">
        <f>SUM(B21:H21)</f>
        <v>3307000</v>
      </c>
    </row>
    <row r="22" spans="1:9" ht="18.75" customHeight="1">
      <c r="A22" s="123">
        <v>83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307000</v>
      </c>
      <c r="I22" s="33">
        <f>SUM(B22:H22)</f>
        <v>307000</v>
      </c>
    </row>
    <row r="23" spans="1:9" ht="18.75" customHeight="1">
      <c r="A23" s="123">
        <v>84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3000000</v>
      </c>
      <c r="I23" s="33">
        <f>SUM(B23:H23)</f>
        <v>3000000</v>
      </c>
    </row>
    <row r="24" spans="1:9" ht="21" customHeight="1">
      <c r="A24" s="122" t="s">
        <v>684</v>
      </c>
      <c r="B24" s="31">
        <v>5923340</v>
      </c>
      <c r="C24" s="32">
        <v>2252860</v>
      </c>
      <c r="D24" s="32">
        <v>174100</v>
      </c>
      <c r="E24" s="32">
        <v>0</v>
      </c>
      <c r="F24" s="32">
        <v>70000</v>
      </c>
      <c r="G24" s="32">
        <v>0</v>
      </c>
      <c r="H24" s="32">
        <v>0</v>
      </c>
      <c r="I24" s="33">
        <f>SUM(B24:H24)</f>
        <v>8420300</v>
      </c>
    </row>
    <row r="25" spans="1:9" ht="30" customHeight="1">
      <c r="A25" s="36" t="s">
        <v>488</v>
      </c>
      <c r="B25" s="22">
        <f aca="true" t="shared" si="4" ref="B25:I25">B11+B18+B21+B24</f>
        <v>18501440</v>
      </c>
      <c r="C25" s="22">
        <f t="shared" si="4"/>
        <v>3128710</v>
      </c>
      <c r="D25" s="22">
        <f t="shared" si="4"/>
        <v>4789600</v>
      </c>
      <c r="E25" s="22">
        <f t="shared" si="4"/>
        <v>7526000</v>
      </c>
      <c r="F25" s="22">
        <f t="shared" si="4"/>
        <v>542000</v>
      </c>
      <c r="G25" s="22">
        <f t="shared" si="4"/>
        <v>130000</v>
      </c>
      <c r="H25" s="22">
        <f t="shared" si="4"/>
        <v>3307000</v>
      </c>
      <c r="I25" s="22">
        <f t="shared" si="4"/>
        <v>37924750</v>
      </c>
    </row>
    <row r="26" spans="1:9" ht="19.5" customHeight="1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12.75">
      <c r="A27" s="21"/>
      <c r="B27" s="21"/>
      <c r="C27" s="21"/>
      <c r="D27" s="21"/>
      <c r="E27" s="21"/>
      <c r="F27" s="21"/>
      <c r="G27" s="21"/>
      <c r="H27" s="21"/>
      <c r="I27" s="21"/>
    </row>
    <row r="28" spans="1:3" ht="12.75">
      <c r="A28" s="207" t="str">
        <f>'3)Funkc.'!B50</f>
        <v>Hvar, 28. srpnja, 2020. god.</v>
      </c>
      <c r="B28" s="207"/>
      <c r="C28" s="207"/>
    </row>
  </sheetData>
  <sheetProtection/>
  <mergeCells count="14">
    <mergeCell ref="A28:C28"/>
    <mergeCell ref="A7:A10"/>
    <mergeCell ref="I7:I10"/>
    <mergeCell ref="F8:F10"/>
    <mergeCell ref="G8:G10"/>
    <mergeCell ref="H8:H10"/>
    <mergeCell ref="A1:C1"/>
    <mergeCell ref="B7:G7"/>
    <mergeCell ref="B8:B10"/>
    <mergeCell ref="C8:C10"/>
    <mergeCell ref="D8:D10"/>
    <mergeCell ref="E8:E10"/>
    <mergeCell ref="A3:I4"/>
    <mergeCell ref="A5:I5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3.00390625" style="0" customWidth="1"/>
    <col min="2" max="7" width="13.7109375" style="0" customWidth="1"/>
    <col min="8" max="8" width="12.28125" style="0" customWidth="1"/>
    <col min="9" max="9" width="10.7109375" style="0" customWidth="1"/>
    <col min="10" max="10" width="13.7109375" style="0" customWidth="1"/>
  </cols>
  <sheetData>
    <row r="1" spans="1:3" ht="18.75" customHeight="1">
      <c r="A1" s="202" t="s">
        <v>88</v>
      </c>
      <c r="B1" s="202"/>
      <c r="C1" s="202"/>
    </row>
    <row r="3" spans="1:10" ht="21.75" customHeight="1">
      <c r="A3" s="205" t="s">
        <v>741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21.7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</row>
    <row r="5" spans="1:10" ht="19.5" customHeight="1">
      <c r="A5" s="206" t="s">
        <v>633</v>
      </c>
      <c r="B5" s="206"/>
      <c r="C5" s="206"/>
      <c r="D5" s="206"/>
      <c r="E5" s="206"/>
      <c r="F5" s="206"/>
      <c r="G5" s="206"/>
      <c r="H5" s="206"/>
      <c r="I5" s="206"/>
      <c r="J5" s="206"/>
    </row>
    <row r="7" spans="1:10" ht="19.5" customHeight="1">
      <c r="A7" s="208" t="s">
        <v>172</v>
      </c>
      <c r="B7" s="203" t="s">
        <v>487</v>
      </c>
      <c r="C7" s="203"/>
      <c r="D7" s="203"/>
      <c r="E7" s="203"/>
      <c r="F7" s="203"/>
      <c r="G7" s="203"/>
      <c r="H7" s="134"/>
      <c r="I7" s="134"/>
      <c r="J7" s="211" t="s">
        <v>489</v>
      </c>
    </row>
    <row r="8" spans="1:10" ht="12" customHeight="1">
      <c r="A8" s="209"/>
      <c r="B8" s="204" t="s">
        <v>169</v>
      </c>
      <c r="C8" s="204" t="s">
        <v>20</v>
      </c>
      <c r="D8" s="204" t="s">
        <v>170</v>
      </c>
      <c r="E8" s="204" t="s">
        <v>167</v>
      </c>
      <c r="F8" s="214" t="s">
        <v>19</v>
      </c>
      <c r="G8" s="204" t="s">
        <v>171</v>
      </c>
      <c r="H8" s="204" t="s">
        <v>805</v>
      </c>
      <c r="I8" s="204" t="s">
        <v>685</v>
      </c>
      <c r="J8" s="212"/>
    </row>
    <row r="9" spans="1:10" ht="12" customHeight="1">
      <c r="A9" s="209"/>
      <c r="B9" s="204"/>
      <c r="C9" s="204"/>
      <c r="D9" s="204"/>
      <c r="E9" s="204"/>
      <c r="F9" s="214"/>
      <c r="G9" s="214"/>
      <c r="H9" s="214"/>
      <c r="I9" s="214"/>
      <c r="J9" s="212"/>
    </row>
    <row r="10" spans="1:10" ht="12" customHeight="1">
      <c r="A10" s="210"/>
      <c r="B10" s="204"/>
      <c r="C10" s="204"/>
      <c r="D10" s="204"/>
      <c r="E10" s="204"/>
      <c r="F10" s="214"/>
      <c r="G10" s="214"/>
      <c r="H10" s="214"/>
      <c r="I10" s="214"/>
      <c r="J10" s="213"/>
    </row>
    <row r="11" spans="1:10" ht="24" customHeight="1">
      <c r="A11" s="122">
        <v>3</v>
      </c>
      <c r="B11" s="30">
        <f aca="true" t="shared" si="0" ref="B11:J11">SUM(B12:B18)</f>
        <v>12009100</v>
      </c>
      <c r="C11" s="30">
        <f t="shared" si="0"/>
        <v>375750</v>
      </c>
      <c r="D11" s="30">
        <f t="shared" si="0"/>
        <v>3576500</v>
      </c>
      <c r="E11" s="30">
        <f t="shared" si="0"/>
        <v>2295000</v>
      </c>
      <c r="F11" s="30">
        <f t="shared" si="0"/>
        <v>35000</v>
      </c>
      <c r="G11" s="30">
        <f t="shared" si="0"/>
        <v>0</v>
      </c>
      <c r="H11" s="30">
        <f t="shared" si="0"/>
        <v>0</v>
      </c>
      <c r="I11" s="30">
        <f t="shared" si="0"/>
        <v>6261300</v>
      </c>
      <c r="J11" s="30">
        <f t="shared" si="0"/>
        <v>24552650</v>
      </c>
    </row>
    <row r="12" spans="1:10" ht="18.75" customHeight="1">
      <c r="A12" s="123">
        <v>31</v>
      </c>
      <c r="B12" s="31">
        <v>3951700</v>
      </c>
      <c r="C12" s="32">
        <f>150000</f>
        <v>150000</v>
      </c>
      <c r="D12" s="32"/>
      <c r="E12" s="32">
        <v>0</v>
      </c>
      <c r="F12" s="32">
        <v>0</v>
      </c>
      <c r="G12" s="32">
        <v>0</v>
      </c>
      <c r="H12" s="32">
        <v>0</v>
      </c>
      <c r="I12" s="32">
        <f>3031300</f>
        <v>3031300</v>
      </c>
      <c r="J12" s="32">
        <f>SUM(B12:I12)</f>
        <v>7133000</v>
      </c>
    </row>
    <row r="13" spans="1:10" ht="18.75" customHeight="1">
      <c r="A13" s="123">
        <v>32</v>
      </c>
      <c r="B13" s="31">
        <v>4542100</v>
      </c>
      <c r="C13" s="32">
        <v>159750</v>
      </c>
      <c r="D13" s="32">
        <v>3558500</v>
      </c>
      <c r="E13" s="32">
        <v>983000</v>
      </c>
      <c r="F13" s="32">
        <v>35000</v>
      </c>
      <c r="G13" s="32">
        <v>0</v>
      </c>
      <c r="H13" s="32">
        <v>0</v>
      </c>
      <c r="I13" s="32">
        <v>2370000</v>
      </c>
      <c r="J13" s="32">
        <f aca="true" t="shared" si="1" ref="J13:J18">SUM(B13:I13)</f>
        <v>11648350</v>
      </c>
    </row>
    <row r="14" spans="1:10" ht="18.75" customHeight="1">
      <c r="A14" s="123">
        <v>34</v>
      </c>
      <c r="B14" s="31">
        <f>54000+1300</f>
        <v>55300</v>
      </c>
      <c r="C14" s="32">
        <f>3000</f>
        <v>3000</v>
      </c>
      <c r="D14" s="32">
        <f>18000</f>
        <v>18000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f t="shared" si="1"/>
        <v>76300</v>
      </c>
    </row>
    <row r="15" spans="1:10" ht="18.75" customHeight="1">
      <c r="A15" s="123">
        <v>35</v>
      </c>
      <c r="B15" s="31">
        <v>0</v>
      </c>
      <c r="C15" s="32"/>
      <c r="D15" s="32"/>
      <c r="E15" s="32"/>
      <c r="F15" s="32">
        <v>0</v>
      </c>
      <c r="G15" s="32">
        <v>0</v>
      </c>
      <c r="H15" s="32">
        <v>0</v>
      </c>
      <c r="I15" s="32">
        <v>0</v>
      </c>
      <c r="J15" s="32">
        <f t="shared" si="1"/>
        <v>0</v>
      </c>
    </row>
    <row r="16" spans="1:10" ht="18.75" customHeight="1">
      <c r="A16" s="123">
        <v>36</v>
      </c>
      <c r="B16" s="31">
        <f>100000+50000+30000+40000+660000</f>
        <v>880000</v>
      </c>
      <c r="C16" s="32">
        <v>63000</v>
      </c>
      <c r="D16" s="32"/>
      <c r="E16" s="32">
        <v>0</v>
      </c>
      <c r="F16" s="32">
        <v>0</v>
      </c>
      <c r="G16" s="32">
        <v>0</v>
      </c>
      <c r="H16" s="32">
        <v>0</v>
      </c>
      <c r="I16" s="32">
        <f>70000</f>
        <v>70000</v>
      </c>
      <c r="J16" s="32">
        <f t="shared" si="1"/>
        <v>1013000</v>
      </c>
    </row>
    <row r="17" spans="1:10" ht="18.75" customHeight="1">
      <c r="A17" s="123">
        <v>37</v>
      </c>
      <c r="B17" s="31">
        <f>555000+150000</f>
        <v>705000</v>
      </c>
      <c r="C17" s="32"/>
      <c r="D17" s="32"/>
      <c r="E17" s="32">
        <v>5000</v>
      </c>
      <c r="F17" s="32">
        <v>0</v>
      </c>
      <c r="G17" s="32">
        <v>0</v>
      </c>
      <c r="H17" s="32">
        <v>0</v>
      </c>
      <c r="I17" s="32">
        <v>0</v>
      </c>
      <c r="J17" s="32">
        <f t="shared" si="1"/>
        <v>710000</v>
      </c>
    </row>
    <row r="18" spans="1:10" ht="18.75" customHeight="1">
      <c r="A18" s="123">
        <v>38</v>
      </c>
      <c r="B18" s="31">
        <f>100000+600000+30000+10000+420000+200000+60000+100000+65000+60000+230000</f>
        <v>1875000</v>
      </c>
      <c r="C18" s="32"/>
      <c r="D18" s="32"/>
      <c r="E18" s="32">
        <f>1307000</f>
        <v>1307000</v>
      </c>
      <c r="F18" s="32">
        <v>0</v>
      </c>
      <c r="G18" s="32">
        <v>0</v>
      </c>
      <c r="H18" s="32">
        <v>0</v>
      </c>
      <c r="I18" s="32">
        <f>790000</f>
        <v>790000</v>
      </c>
      <c r="J18" s="32">
        <f t="shared" si="1"/>
        <v>3972000</v>
      </c>
    </row>
    <row r="19" spans="1:10" ht="21" customHeight="1">
      <c r="A19" s="122">
        <v>4</v>
      </c>
      <c r="B19" s="22">
        <f>SUM(B20:B23)</f>
        <v>569000</v>
      </c>
      <c r="C19" s="22">
        <f aca="true" t="shared" si="2" ref="C19:J19">SUM(C20:C23)</f>
        <v>500100</v>
      </c>
      <c r="D19" s="22">
        <f t="shared" si="2"/>
        <v>1039000</v>
      </c>
      <c r="E19" s="22">
        <f t="shared" si="2"/>
        <v>5231000</v>
      </c>
      <c r="F19" s="22">
        <f>SUM(F20:F23)</f>
        <v>437000</v>
      </c>
      <c r="G19" s="22">
        <f t="shared" si="2"/>
        <v>130000</v>
      </c>
      <c r="H19" s="22">
        <f>SUM(H20:H23)</f>
        <v>3307000</v>
      </c>
      <c r="I19" s="22">
        <f>SUM(I20:I23)</f>
        <v>2159000</v>
      </c>
      <c r="J19" s="22">
        <f t="shared" si="2"/>
        <v>13372100</v>
      </c>
    </row>
    <row r="20" spans="1:10" ht="18.75" customHeight="1">
      <c r="A20" s="123">
        <v>41</v>
      </c>
      <c r="B20" s="31"/>
      <c r="C20" s="32"/>
      <c r="D20" s="32"/>
      <c r="E20" s="32">
        <v>0</v>
      </c>
      <c r="F20" s="32">
        <f>414000</f>
        <v>414000</v>
      </c>
      <c r="G20" s="32">
        <f>5000</f>
        <v>5000</v>
      </c>
      <c r="H20" s="32"/>
      <c r="I20" s="32"/>
      <c r="J20" s="32">
        <f>SUM(B20:I20)</f>
        <v>419000</v>
      </c>
    </row>
    <row r="21" spans="1:10" ht="18.75" customHeight="1">
      <c r="A21" s="123">
        <v>42</v>
      </c>
      <c r="B21" s="31">
        <f>20000+40000+30000+10000+77000</f>
        <v>177000</v>
      </c>
      <c r="C21" s="32">
        <f>100</f>
        <v>100</v>
      </c>
      <c r="D21" s="32">
        <f>250000+15000+250000+300000+24000</f>
        <v>839000</v>
      </c>
      <c r="E21" s="32">
        <f>1860000+40000+60000</f>
        <v>1960000</v>
      </c>
      <c r="F21" s="32">
        <f>20000+3000</f>
        <v>23000</v>
      </c>
      <c r="G21" s="32">
        <f>50000+75000</f>
        <v>125000</v>
      </c>
      <c r="H21" s="32">
        <f>3000000</f>
        <v>3000000</v>
      </c>
      <c r="I21" s="32">
        <f>100000+100000+150000+485000+9000</f>
        <v>844000</v>
      </c>
      <c r="J21" s="32">
        <f>SUM(B21:I21)</f>
        <v>6968100</v>
      </c>
    </row>
    <row r="22" spans="1:10" ht="18.75" customHeight="1">
      <c r="A22" s="123">
        <v>43</v>
      </c>
      <c r="B22" s="31"/>
      <c r="C22" s="32"/>
      <c r="D22" s="32"/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f>SUM(B22:I22)</f>
        <v>0</v>
      </c>
    </row>
    <row r="23" spans="1:10" ht="18.75" customHeight="1">
      <c r="A23" s="123">
        <v>45</v>
      </c>
      <c r="B23" s="31">
        <v>392000</v>
      </c>
      <c r="C23" s="32">
        <f>500000</f>
        <v>500000</v>
      </c>
      <c r="D23" s="32">
        <f>100000+100000</f>
        <v>200000</v>
      </c>
      <c r="E23" s="32">
        <f>921000+50000+100000+2200000</f>
        <v>3271000</v>
      </c>
      <c r="F23" s="32">
        <v>0</v>
      </c>
      <c r="G23" s="32">
        <v>0</v>
      </c>
      <c r="H23" s="32">
        <v>307000</v>
      </c>
      <c r="I23" s="32">
        <f>1315000</f>
        <v>1315000</v>
      </c>
      <c r="J23" s="32">
        <f>SUM(B23:I23)</f>
        <v>5985000</v>
      </c>
    </row>
    <row r="24" spans="1:10" ht="30" customHeight="1">
      <c r="A24" s="36" t="s">
        <v>488</v>
      </c>
      <c r="B24" s="22">
        <f>B11+B19</f>
        <v>12578100</v>
      </c>
      <c r="C24" s="22">
        <f aca="true" t="shared" si="3" ref="C24:J24">C11+C19</f>
        <v>875850</v>
      </c>
      <c r="D24" s="22">
        <f t="shared" si="3"/>
        <v>4615500</v>
      </c>
      <c r="E24" s="22">
        <f>E11+E19</f>
        <v>7526000</v>
      </c>
      <c r="F24" s="22">
        <f t="shared" si="3"/>
        <v>472000</v>
      </c>
      <c r="G24" s="22">
        <f t="shared" si="3"/>
        <v>130000</v>
      </c>
      <c r="H24" s="22">
        <f>H11+H19</f>
        <v>3307000</v>
      </c>
      <c r="I24" s="22">
        <f>I11+I19</f>
        <v>8420300</v>
      </c>
      <c r="J24" s="22">
        <f t="shared" si="3"/>
        <v>37924750</v>
      </c>
    </row>
    <row r="25" spans="1:10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2.75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3" ht="12.75">
      <c r="A27" s="207" t="str">
        <f>'3)Funkc.'!B50</f>
        <v>Hvar, 28. srpnja, 2020. god.</v>
      </c>
      <c r="B27" s="207"/>
      <c r="C27" s="207"/>
    </row>
  </sheetData>
  <sheetProtection/>
  <mergeCells count="15">
    <mergeCell ref="E8:E10"/>
    <mergeCell ref="I8:I10"/>
    <mergeCell ref="F8:F10"/>
    <mergeCell ref="G8:G10"/>
    <mergeCell ref="H8:H10"/>
    <mergeCell ref="A27:C27"/>
    <mergeCell ref="A1:C1"/>
    <mergeCell ref="A3:J4"/>
    <mergeCell ref="A5:J5"/>
    <mergeCell ref="A7:A10"/>
    <mergeCell ref="B7:G7"/>
    <mergeCell ref="J7:J10"/>
    <mergeCell ref="B8:B10"/>
    <mergeCell ref="C8:C10"/>
    <mergeCell ref="D8:D10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SheetLayoutView="75" zoomScalePageLayoutView="0" workbookViewId="0" topLeftCell="A97">
      <selection activeCell="C49" sqref="C49"/>
    </sheetView>
  </sheetViews>
  <sheetFormatPr defaultColWidth="9.140625" defaultRowHeight="12.75"/>
  <cols>
    <col min="1" max="1" width="8.7109375" style="0" customWidth="1"/>
    <col min="2" max="2" width="45.421875" style="0" customWidth="1"/>
    <col min="3" max="5" width="10.7109375" style="0" customWidth="1"/>
    <col min="6" max="6" width="16.7109375" style="0" customWidth="1"/>
    <col min="7" max="7" width="15.7109375" style="0" customWidth="1"/>
    <col min="8" max="8" width="18.28125" style="0" customWidth="1"/>
    <col min="9" max="13" width="9.28125" style="0" bestFit="1" customWidth="1"/>
  </cols>
  <sheetData>
    <row r="1" ht="24" customHeight="1">
      <c r="A1" s="9" t="s">
        <v>25</v>
      </c>
    </row>
    <row r="2" spans="1:8" ht="31.5" customHeight="1">
      <c r="A2" s="227" t="s">
        <v>759</v>
      </c>
      <c r="B2" s="227"/>
      <c r="C2" s="227"/>
      <c r="D2" s="227"/>
      <c r="E2" s="227"/>
      <c r="F2" s="227"/>
      <c r="G2" s="227"/>
      <c r="H2" s="227"/>
    </row>
    <row r="3" ht="10.5" customHeight="1"/>
    <row r="4" spans="1:13" s="1" customFormat="1" ht="15.75" customHeight="1">
      <c r="A4" s="217" t="s">
        <v>216</v>
      </c>
      <c r="B4" s="217"/>
      <c r="C4" s="218" t="s">
        <v>760</v>
      </c>
      <c r="D4" s="218" t="s">
        <v>645</v>
      </c>
      <c r="E4" s="218" t="s">
        <v>761</v>
      </c>
      <c r="F4" s="217" t="s">
        <v>208</v>
      </c>
      <c r="G4" s="217" t="s">
        <v>209</v>
      </c>
      <c r="H4" s="218" t="s">
        <v>210</v>
      </c>
      <c r="I4" s="2"/>
      <c r="J4" s="2"/>
      <c r="K4" s="2"/>
      <c r="L4" s="2"/>
      <c r="M4" s="2"/>
    </row>
    <row r="5" spans="1:13" ht="15.75" customHeight="1">
      <c r="A5" s="217"/>
      <c r="B5" s="217"/>
      <c r="C5" s="217"/>
      <c r="D5" s="217"/>
      <c r="E5" s="217"/>
      <c r="F5" s="217"/>
      <c r="G5" s="217"/>
      <c r="H5" s="217"/>
      <c r="I5" s="2"/>
      <c r="J5" s="2"/>
      <c r="K5" s="2"/>
      <c r="L5" s="2"/>
      <c r="M5" s="2"/>
    </row>
    <row r="6" spans="1:13" ht="11.25" customHeight="1">
      <c r="A6" s="215">
        <v>1</v>
      </c>
      <c r="B6" s="216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2"/>
      <c r="J6" s="2"/>
      <c r="K6" s="2"/>
      <c r="L6" s="2"/>
      <c r="M6" s="2"/>
    </row>
    <row r="7" spans="1:13" ht="25.5" customHeight="1">
      <c r="A7" s="221" t="s">
        <v>239</v>
      </c>
      <c r="B7" s="221"/>
      <c r="C7" s="45">
        <f>C9</f>
        <v>20000</v>
      </c>
      <c r="D7" s="45">
        <f>D9</f>
        <v>320000</v>
      </c>
      <c r="E7" s="45">
        <f>E9</f>
        <v>320000</v>
      </c>
      <c r="F7" s="35"/>
      <c r="G7" s="35"/>
      <c r="H7" s="35"/>
      <c r="I7" s="1"/>
      <c r="J7" s="1"/>
      <c r="K7" s="1"/>
      <c r="L7" s="1"/>
      <c r="M7" s="1"/>
    </row>
    <row r="8" spans="1:13" ht="22.5" customHeight="1">
      <c r="A8" s="219" t="s">
        <v>491</v>
      </c>
      <c r="B8" s="219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31.5" customHeight="1">
      <c r="A9" s="37" t="s">
        <v>305</v>
      </c>
      <c r="B9" s="38" t="s">
        <v>215</v>
      </c>
      <c r="C9" s="39">
        <v>20000</v>
      </c>
      <c r="D9" s="39">
        <v>320000</v>
      </c>
      <c r="E9" s="39">
        <v>320000</v>
      </c>
      <c r="F9" s="127" t="s">
        <v>762</v>
      </c>
      <c r="G9" s="127" t="s">
        <v>240</v>
      </c>
      <c r="H9" s="127" t="s">
        <v>241</v>
      </c>
      <c r="I9" s="1"/>
      <c r="J9" s="1"/>
      <c r="K9" s="1"/>
      <c r="L9" s="1"/>
      <c r="M9" s="1"/>
    </row>
    <row r="10" spans="1:13" ht="25.5" customHeight="1">
      <c r="A10" s="229" t="s">
        <v>668</v>
      </c>
      <c r="B10" s="221"/>
      <c r="C10" s="45">
        <f>C12+C14+C16</f>
        <v>0</v>
      </c>
      <c r="D10" s="45">
        <f>D12+D14+D16</f>
        <v>160000</v>
      </c>
      <c r="E10" s="45">
        <f>E12+E14+E16</f>
        <v>160000</v>
      </c>
      <c r="F10" s="131"/>
      <c r="G10" s="131"/>
      <c r="H10" s="131"/>
      <c r="I10" s="1"/>
      <c r="J10" s="1"/>
      <c r="K10" s="1"/>
      <c r="L10" s="1"/>
      <c r="M10" s="1"/>
    </row>
    <row r="11" spans="1:13" ht="22.5" customHeight="1">
      <c r="A11" s="219" t="s">
        <v>670</v>
      </c>
      <c r="B11" s="219"/>
      <c r="C11" s="6"/>
      <c r="D11" s="6"/>
      <c r="E11" s="6"/>
      <c r="F11" s="132"/>
      <c r="G11" s="132"/>
      <c r="H11" s="132"/>
      <c r="I11" s="1"/>
      <c r="J11" s="1"/>
      <c r="K11" s="1"/>
      <c r="L11" s="1"/>
      <c r="M11" s="1"/>
    </row>
    <row r="12" spans="1:13" ht="33" customHeight="1">
      <c r="A12" s="37" t="s">
        <v>669</v>
      </c>
      <c r="B12" s="38" t="s">
        <v>423</v>
      </c>
      <c r="C12" s="39">
        <v>0</v>
      </c>
      <c r="D12" s="39">
        <v>50000</v>
      </c>
      <c r="E12" s="39">
        <v>50000</v>
      </c>
      <c r="F12" s="127" t="s">
        <v>424</v>
      </c>
      <c r="G12" s="127" t="s">
        <v>425</v>
      </c>
      <c r="H12" s="127" t="s">
        <v>426</v>
      </c>
      <c r="I12" s="1"/>
      <c r="J12" s="1"/>
      <c r="K12" s="1"/>
      <c r="L12" s="1"/>
      <c r="M12" s="1"/>
    </row>
    <row r="13" spans="1:13" ht="22.5" customHeight="1">
      <c r="A13" s="219" t="s">
        <v>427</v>
      </c>
      <c r="B13" s="219"/>
      <c r="C13" s="6"/>
      <c r="D13" s="6"/>
      <c r="E13" s="6"/>
      <c r="F13" s="132"/>
      <c r="G13" s="132"/>
      <c r="H13" s="132"/>
      <c r="I13" s="1"/>
      <c r="J13" s="1"/>
      <c r="K13" s="1"/>
      <c r="L13" s="1"/>
      <c r="M13" s="1"/>
    </row>
    <row r="14" spans="1:13" ht="31.5" customHeight="1">
      <c r="A14" s="37" t="s">
        <v>448</v>
      </c>
      <c r="B14" s="38" t="s">
        <v>449</v>
      </c>
      <c r="C14" s="39">
        <v>0</v>
      </c>
      <c r="D14" s="39">
        <v>10000</v>
      </c>
      <c r="E14" s="152">
        <v>10000</v>
      </c>
      <c r="F14" s="127" t="s">
        <v>428</v>
      </c>
      <c r="G14" s="127" t="s">
        <v>429</v>
      </c>
      <c r="H14" s="127" t="s">
        <v>426</v>
      </c>
      <c r="I14" s="1"/>
      <c r="J14" s="1"/>
      <c r="K14" s="1"/>
      <c r="L14" s="1"/>
      <c r="M14" s="1"/>
    </row>
    <row r="15" spans="1:13" ht="28.5" customHeight="1">
      <c r="A15" s="220" t="s">
        <v>671</v>
      </c>
      <c r="B15" s="219"/>
      <c r="C15" s="6"/>
      <c r="D15" s="6"/>
      <c r="E15" s="6"/>
      <c r="F15" s="132"/>
      <c r="G15" s="132"/>
      <c r="H15" s="132"/>
      <c r="I15" s="1"/>
      <c r="J15" s="1"/>
      <c r="K15" s="1"/>
      <c r="L15" s="1"/>
      <c r="M15" s="1"/>
    </row>
    <row r="16" spans="1:13" ht="46.5" customHeight="1">
      <c r="A16" s="37" t="s">
        <v>450</v>
      </c>
      <c r="B16" s="38" t="s">
        <v>672</v>
      </c>
      <c r="C16" s="39">
        <v>0</v>
      </c>
      <c r="D16" s="39">
        <v>100000</v>
      </c>
      <c r="E16" s="39">
        <v>100000</v>
      </c>
      <c r="F16" s="127" t="s">
        <v>763</v>
      </c>
      <c r="G16" s="127" t="s">
        <v>429</v>
      </c>
      <c r="H16" s="127" t="s">
        <v>764</v>
      </c>
      <c r="I16" s="1"/>
      <c r="J16" s="1"/>
      <c r="K16" s="1"/>
      <c r="L16" s="1"/>
      <c r="M16" s="1"/>
    </row>
    <row r="17" spans="1:13" ht="25.5" customHeight="1">
      <c r="A17" s="221" t="s">
        <v>779</v>
      </c>
      <c r="B17" s="221"/>
      <c r="C17" s="45">
        <f>C19</f>
        <v>0</v>
      </c>
      <c r="D17" s="45">
        <f>D19</f>
        <v>500000</v>
      </c>
      <c r="E17" s="45">
        <f>E19</f>
        <v>500000</v>
      </c>
      <c r="F17" s="35"/>
      <c r="G17" s="35"/>
      <c r="H17" s="35"/>
      <c r="I17" s="1"/>
      <c r="J17" s="1"/>
      <c r="K17" s="1"/>
      <c r="L17" s="1"/>
      <c r="M17" s="1"/>
    </row>
    <row r="18" spans="1:13" ht="27.75" customHeight="1">
      <c r="A18" s="232" t="s">
        <v>780</v>
      </c>
      <c r="B18" s="233"/>
      <c r="C18" s="6"/>
      <c r="D18" s="6"/>
      <c r="E18" s="6"/>
      <c r="F18" s="6"/>
      <c r="G18" s="6"/>
      <c r="H18" s="6"/>
      <c r="I18" s="1"/>
      <c r="J18" s="1"/>
      <c r="K18" s="1"/>
      <c r="L18" s="1"/>
      <c r="M18" s="1"/>
    </row>
    <row r="19" spans="1:13" ht="31.5" customHeight="1">
      <c r="A19" s="37" t="s">
        <v>781</v>
      </c>
      <c r="B19" s="38" t="s">
        <v>782</v>
      </c>
      <c r="C19" s="39">
        <v>0</v>
      </c>
      <c r="D19" s="39">
        <v>500000</v>
      </c>
      <c r="E19" s="39">
        <v>500000</v>
      </c>
      <c r="F19" s="127" t="s">
        <v>783</v>
      </c>
      <c r="G19" s="127" t="s">
        <v>784</v>
      </c>
      <c r="H19" s="140" t="s">
        <v>785</v>
      </c>
      <c r="I19" s="1"/>
      <c r="J19" s="1"/>
      <c r="K19" s="1"/>
      <c r="L19" s="1"/>
      <c r="M19" s="1"/>
    </row>
    <row r="20" spans="1:13" ht="25.5" customHeight="1">
      <c r="A20" s="221" t="s">
        <v>306</v>
      </c>
      <c r="B20" s="221"/>
      <c r="C20" s="45">
        <f>C25+C27+C29</f>
        <v>980000</v>
      </c>
      <c r="D20" s="45">
        <f>D25+D27+D29</f>
        <v>3950000</v>
      </c>
      <c r="E20" s="45">
        <f>E25+E27+E29</f>
        <v>4000000</v>
      </c>
      <c r="F20" s="131"/>
      <c r="G20" s="131"/>
      <c r="H20" s="131"/>
      <c r="I20" s="1"/>
      <c r="J20" s="1"/>
      <c r="K20" s="1"/>
      <c r="L20" s="1"/>
      <c r="M20" s="1"/>
    </row>
    <row r="21" spans="1:13" s="1" customFormat="1" ht="15.75" customHeight="1">
      <c r="A21" s="217" t="s">
        <v>216</v>
      </c>
      <c r="B21" s="217"/>
      <c r="C21" s="218" t="s">
        <v>760</v>
      </c>
      <c r="D21" s="218" t="s">
        <v>645</v>
      </c>
      <c r="E21" s="218" t="s">
        <v>761</v>
      </c>
      <c r="F21" s="163" t="s">
        <v>208</v>
      </c>
      <c r="G21" s="163" t="s">
        <v>209</v>
      </c>
      <c r="H21" s="164" t="s">
        <v>210</v>
      </c>
      <c r="I21" s="2"/>
      <c r="J21" s="2"/>
      <c r="K21" s="2"/>
      <c r="L21" s="2"/>
      <c r="M21" s="2"/>
    </row>
    <row r="22" spans="1:13" ht="15.75" customHeight="1">
      <c r="A22" s="217"/>
      <c r="B22" s="217"/>
      <c r="C22" s="217"/>
      <c r="D22" s="217"/>
      <c r="E22" s="217"/>
      <c r="F22" s="163"/>
      <c r="G22" s="163"/>
      <c r="H22" s="163"/>
      <c r="I22" s="2"/>
      <c r="J22" s="2"/>
      <c r="K22" s="2"/>
      <c r="L22" s="2"/>
      <c r="M22" s="2"/>
    </row>
    <row r="23" spans="1:13" ht="11.25" customHeight="1">
      <c r="A23" s="215">
        <v>1</v>
      </c>
      <c r="B23" s="216"/>
      <c r="C23" s="56">
        <v>2</v>
      </c>
      <c r="D23" s="56">
        <v>3</v>
      </c>
      <c r="E23" s="56">
        <v>4</v>
      </c>
      <c r="F23" s="130">
        <v>5</v>
      </c>
      <c r="G23" s="130">
        <v>6</v>
      </c>
      <c r="H23" s="130">
        <v>7</v>
      </c>
      <c r="I23" s="2"/>
      <c r="J23" s="2"/>
      <c r="K23" s="2"/>
      <c r="L23" s="2"/>
      <c r="M23" s="2"/>
    </row>
    <row r="24" spans="1:13" ht="18" customHeight="1">
      <c r="A24" s="219" t="s">
        <v>299</v>
      </c>
      <c r="B24" s="219"/>
      <c r="C24" s="6"/>
      <c r="D24" s="6"/>
      <c r="E24" s="6"/>
      <c r="F24" s="132"/>
      <c r="G24" s="132"/>
      <c r="H24" s="132"/>
      <c r="I24" s="1"/>
      <c r="J24" s="1"/>
      <c r="K24" s="1"/>
      <c r="L24" s="1"/>
      <c r="M24" s="1"/>
    </row>
    <row r="25" spans="1:13" ht="45.75" customHeight="1">
      <c r="A25" s="37" t="s">
        <v>217</v>
      </c>
      <c r="B25" s="38" t="s">
        <v>212</v>
      </c>
      <c r="C25" s="39">
        <v>580000</v>
      </c>
      <c r="D25" s="39">
        <v>750000</v>
      </c>
      <c r="E25" s="39">
        <v>800000</v>
      </c>
      <c r="F25" s="127" t="s">
        <v>765</v>
      </c>
      <c r="G25" s="127" t="s">
        <v>242</v>
      </c>
      <c r="H25" s="127" t="s">
        <v>243</v>
      </c>
      <c r="I25" s="1"/>
      <c r="J25" s="1"/>
      <c r="K25" s="1"/>
      <c r="L25" s="1"/>
      <c r="M25" s="1"/>
    </row>
    <row r="26" spans="1:13" ht="15" customHeight="1">
      <c r="A26" s="219" t="s">
        <v>300</v>
      </c>
      <c r="B26" s="219"/>
      <c r="C26" s="6"/>
      <c r="D26" s="6"/>
      <c r="E26" s="6"/>
      <c r="F26" s="132"/>
      <c r="G26" s="132"/>
      <c r="H26" s="132"/>
      <c r="I26" s="1"/>
      <c r="J26" s="1"/>
      <c r="K26" s="1"/>
      <c r="L26" s="1"/>
      <c r="M26" s="1"/>
    </row>
    <row r="27" spans="1:13" ht="33" customHeight="1">
      <c r="A27" s="37" t="s">
        <v>219</v>
      </c>
      <c r="B27" s="38" t="s">
        <v>213</v>
      </c>
      <c r="C27" s="39">
        <v>0</v>
      </c>
      <c r="D27" s="39">
        <v>1000000</v>
      </c>
      <c r="E27" s="39">
        <v>1000000</v>
      </c>
      <c r="F27" s="127" t="s">
        <v>244</v>
      </c>
      <c r="G27" s="127" t="s">
        <v>245</v>
      </c>
      <c r="H27" s="127" t="s">
        <v>766</v>
      </c>
      <c r="I27" s="1"/>
      <c r="J27" s="1"/>
      <c r="K27" s="1"/>
      <c r="L27" s="1"/>
      <c r="M27" s="1"/>
    </row>
    <row r="28" spans="1:13" ht="22.5" customHeight="1">
      <c r="A28" s="219" t="s">
        <v>307</v>
      </c>
      <c r="B28" s="219"/>
      <c r="C28" s="6"/>
      <c r="D28" s="6"/>
      <c r="E28" s="6"/>
      <c r="F28" s="132"/>
      <c r="G28" s="132"/>
      <c r="H28" s="132"/>
      <c r="I28" s="1"/>
      <c r="J28" s="1"/>
      <c r="K28" s="1"/>
      <c r="L28" s="1"/>
      <c r="M28" s="1"/>
    </row>
    <row r="29" spans="1:13" ht="33" customHeight="1">
      <c r="A29" s="37" t="s">
        <v>220</v>
      </c>
      <c r="B29" s="38" t="s">
        <v>214</v>
      </c>
      <c r="C29" s="39">
        <v>400000</v>
      </c>
      <c r="D29" s="39">
        <v>2200000</v>
      </c>
      <c r="E29" s="39">
        <v>2200000</v>
      </c>
      <c r="F29" s="127" t="s">
        <v>246</v>
      </c>
      <c r="G29" s="127" t="s">
        <v>250</v>
      </c>
      <c r="H29" s="127" t="s">
        <v>247</v>
      </c>
      <c r="I29" s="1"/>
      <c r="J29" s="1"/>
      <c r="K29" s="1"/>
      <c r="L29" s="1"/>
      <c r="M29" s="1"/>
    </row>
    <row r="30" spans="1:13" ht="25.5" customHeight="1">
      <c r="A30" s="221" t="s">
        <v>308</v>
      </c>
      <c r="B30" s="221"/>
      <c r="C30" s="45">
        <f>C32+C34</f>
        <v>1880000</v>
      </c>
      <c r="D30" s="45">
        <f>D32+D34</f>
        <v>1500000</v>
      </c>
      <c r="E30" s="45">
        <f>E32+E34</f>
        <v>1500000</v>
      </c>
      <c r="F30" s="131"/>
      <c r="G30" s="131"/>
      <c r="H30" s="131"/>
      <c r="I30" s="1"/>
      <c r="J30" s="1"/>
      <c r="K30" s="1"/>
      <c r="L30" s="1"/>
      <c r="M30" s="1"/>
    </row>
    <row r="31" spans="1:13" ht="24.75" customHeight="1">
      <c r="A31" s="220" t="s">
        <v>786</v>
      </c>
      <c r="B31" s="219"/>
      <c r="C31" s="6"/>
      <c r="D31" s="6"/>
      <c r="E31" s="6"/>
      <c r="F31" s="132"/>
      <c r="G31" s="132"/>
      <c r="H31" s="132"/>
      <c r="I31" s="1"/>
      <c r="J31" s="1"/>
      <c r="K31" s="1"/>
      <c r="L31" s="1"/>
      <c r="M31" s="1"/>
    </row>
    <row r="32" spans="1:13" ht="39.75" customHeight="1">
      <c r="A32" s="37" t="s">
        <v>309</v>
      </c>
      <c r="B32" s="40" t="s">
        <v>787</v>
      </c>
      <c r="C32" s="39">
        <v>5000</v>
      </c>
      <c r="D32" s="39">
        <v>0</v>
      </c>
      <c r="E32" s="39">
        <v>0</v>
      </c>
      <c r="F32" s="127" t="s">
        <v>310</v>
      </c>
      <c r="G32" s="127" t="s">
        <v>311</v>
      </c>
      <c r="H32" s="127" t="s">
        <v>312</v>
      </c>
      <c r="I32" s="1"/>
      <c r="J32" s="1"/>
      <c r="K32" s="1"/>
      <c r="L32" s="1"/>
      <c r="M32" s="1"/>
    </row>
    <row r="33" spans="1:13" ht="24.75" customHeight="1">
      <c r="A33" s="220" t="s">
        <v>646</v>
      </c>
      <c r="B33" s="219"/>
      <c r="C33" s="6"/>
      <c r="D33" s="6"/>
      <c r="E33" s="6"/>
      <c r="F33" s="132"/>
      <c r="G33" s="132"/>
      <c r="H33" s="132"/>
      <c r="I33" s="1"/>
      <c r="J33" s="1"/>
      <c r="K33" s="1"/>
      <c r="L33" s="1"/>
      <c r="M33" s="1"/>
    </row>
    <row r="34" spans="1:13" ht="45.75" customHeight="1">
      <c r="A34" s="37" t="s">
        <v>647</v>
      </c>
      <c r="B34" s="40" t="s">
        <v>648</v>
      </c>
      <c r="C34" s="39">
        <v>1875000</v>
      </c>
      <c r="D34" s="39">
        <v>1500000</v>
      </c>
      <c r="E34" s="39">
        <v>1500000</v>
      </c>
      <c r="F34" s="127" t="s">
        <v>767</v>
      </c>
      <c r="G34" s="127" t="s">
        <v>649</v>
      </c>
      <c r="H34" s="127" t="s">
        <v>768</v>
      </c>
      <c r="I34" s="1"/>
      <c r="J34" s="1"/>
      <c r="K34" s="1"/>
      <c r="L34" s="1"/>
      <c r="M34" s="1"/>
    </row>
    <row r="35" spans="1:13" ht="25.5" customHeight="1">
      <c r="A35" s="221" t="s">
        <v>492</v>
      </c>
      <c r="B35" s="221"/>
      <c r="C35" s="45">
        <f>C37+C39+C41</f>
        <v>0</v>
      </c>
      <c r="D35" s="45">
        <f>D37+D39+D41</f>
        <v>200000</v>
      </c>
      <c r="E35" s="45">
        <f>E37+E39+E41</f>
        <v>200000</v>
      </c>
      <c r="F35" s="131"/>
      <c r="G35" s="131"/>
      <c r="H35" s="131"/>
      <c r="I35" s="1"/>
      <c r="J35" s="1"/>
      <c r="K35" s="1"/>
      <c r="L35" s="1"/>
      <c r="M35" s="1"/>
    </row>
    <row r="36" spans="1:13" ht="27" customHeight="1">
      <c r="A36" s="220" t="s">
        <v>788</v>
      </c>
      <c r="B36" s="219"/>
      <c r="C36" s="6"/>
      <c r="D36" s="6"/>
      <c r="E36" s="6"/>
      <c r="F36" s="132"/>
      <c r="G36" s="132"/>
      <c r="H36" s="132"/>
      <c r="I36" s="1"/>
      <c r="J36" s="1"/>
      <c r="K36" s="1"/>
      <c r="L36" s="1"/>
      <c r="M36" s="1"/>
    </row>
    <row r="37" spans="1:13" ht="34.5" customHeight="1">
      <c r="A37" s="37" t="s">
        <v>493</v>
      </c>
      <c r="B37" s="40" t="s">
        <v>789</v>
      </c>
      <c r="C37" s="39">
        <v>0</v>
      </c>
      <c r="D37" s="39">
        <v>0</v>
      </c>
      <c r="E37" s="39">
        <v>0</v>
      </c>
      <c r="F37" s="127" t="s">
        <v>496</v>
      </c>
      <c r="G37" s="127" t="s">
        <v>497</v>
      </c>
      <c r="H37" s="127" t="s">
        <v>498</v>
      </c>
      <c r="I37" s="1"/>
      <c r="J37" s="1"/>
      <c r="K37" s="1"/>
      <c r="L37" s="1"/>
      <c r="M37" s="1"/>
    </row>
    <row r="38" spans="1:13" ht="22.5" customHeight="1">
      <c r="A38" s="219" t="s">
        <v>769</v>
      </c>
      <c r="B38" s="219"/>
      <c r="C38" s="6"/>
      <c r="D38" s="6"/>
      <c r="E38" s="6"/>
      <c r="F38" s="132"/>
      <c r="G38" s="132"/>
      <c r="H38" s="132"/>
      <c r="I38" s="1"/>
      <c r="J38" s="1"/>
      <c r="K38" s="1"/>
      <c r="L38" s="1"/>
      <c r="M38" s="1"/>
    </row>
    <row r="39" spans="1:13" ht="40.5" customHeight="1">
      <c r="A39" s="37" t="s">
        <v>221</v>
      </c>
      <c r="B39" s="38" t="s">
        <v>770</v>
      </c>
      <c r="C39" s="39">
        <v>0</v>
      </c>
      <c r="D39" s="39">
        <v>200000</v>
      </c>
      <c r="E39" s="39">
        <v>200000</v>
      </c>
      <c r="F39" s="127" t="s">
        <v>771</v>
      </c>
      <c r="G39" s="127" t="s">
        <v>497</v>
      </c>
      <c r="H39" s="127" t="s">
        <v>499</v>
      </c>
      <c r="I39" s="1"/>
      <c r="J39" s="1"/>
      <c r="K39" s="1"/>
      <c r="L39" s="1"/>
      <c r="M39" s="1"/>
    </row>
    <row r="40" spans="1:13" ht="22.5" customHeight="1">
      <c r="A40" s="219" t="s">
        <v>494</v>
      </c>
      <c r="B40" s="219"/>
      <c r="C40" s="6"/>
      <c r="D40" s="6"/>
      <c r="E40" s="6"/>
      <c r="F40" s="132"/>
      <c r="G40" s="132"/>
      <c r="H40" s="132"/>
      <c r="I40" s="1"/>
      <c r="J40" s="1"/>
      <c r="K40" s="1"/>
      <c r="L40" s="1"/>
      <c r="M40" s="1"/>
    </row>
    <row r="41" spans="1:13" ht="25.5" customHeight="1">
      <c r="A41" s="37" t="s">
        <v>313</v>
      </c>
      <c r="B41" s="38" t="s">
        <v>495</v>
      </c>
      <c r="C41" s="39">
        <v>0</v>
      </c>
      <c r="D41" s="39">
        <v>0</v>
      </c>
      <c r="E41" s="39">
        <v>0</v>
      </c>
      <c r="F41" s="127" t="s">
        <v>501</v>
      </c>
      <c r="G41" s="127" t="s">
        <v>497</v>
      </c>
      <c r="H41" s="127" t="s">
        <v>500</v>
      </c>
      <c r="I41" s="1"/>
      <c r="J41" s="1"/>
      <c r="K41" s="1"/>
      <c r="L41" s="1"/>
      <c r="M41" s="1"/>
    </row>
    <row r="42" spans="1:13" ht="25.5" customHeight="1">
      <c r="A42" s="221" t="s">
        <v>502</v>
      </c>
      <c r="B42" s="221"/>
      <c r="C42" s="45">
        <f>C44+C50+C52+C54+C56</f>
        <v>320000</v>
      </c>
      <c r="D42" s="45">
        <f>D44+D50+D52+D54+D56</f>
        <v>1500000</v>
      </c>
      <c r="E42" s="45">
        <f>E44+E50+E52+E54+E56</f>
        <v>1550000</v>
      </c>
      <c r="F42" s="131"/>
      <c r="G42" s="131"/>
      <c r="H42" s="131"/>
      <c r="I42" s="1"/>
      <c r="J42" s="1"/>
      <c r="K42" s="1"/>
      <c r="L42" s="1"/>
      <c r="M42" s="1"/>
    </row>
    <row r="43" spans="1:13" ht="22.5" customHeight="1">
      <c r="A43" s="219" t="s">
        <v>464</v>
      </c>
      <c r="B43" s="219"/>
      <c r="C43" s="6"/>
      <c r="D43" s="6"/>
      <c r="E43" s="6"/>
      <c r="F43" s="132"/>
      <c r="G43" s="132"/>
      <c r="H43" s="132"/>
      <c r="I43" s="1"/>
      <c r="J43" s="1"/>
      <c r="K43" s="1"/>
      <c r="L43" s="1"/>
      <c r="M43" s="1"/>
    </row>
    <row r="44" spans="1:13" ht="31.5" customHeight="1">
      <c r="A44" s="37" t="s">
        <v>503</v>
      </c>
      <c r="B44" s="38" t="s">
        <v>218</v>
      </c>
      <c r="C44" s="39">
        <v>220000</v>
      </c>
      <c r="D44" s="39">
        <v>150000</v>
      </c>
      <c r="E44" s="39">
        <v>150000</v>
      </c>
      <c r="F44" s="127" t="s">
        <v>772</v>
      </c>
      <c r="G44" s="127" t="s">
        <v>251</v>
      </c>
      <c r="H44" s="127" t="s">
        <v>773</v>
      </c>
      <c r="I44" s="1"/>
      <c r="J44" s="1"/>
      <c r="K44" s="1"/>
      <c r="L44" s="1"/>
      <c r="M44" s="1"/>
    </row>
    <row r="45" spans="6:8" ht="20.25" customHeight="1">
      <c r="F45" s="133"/>
      <c r="G45" s="133"/>
      <c r="H45" s="133"/>
    </row>
    <row r="46" spans="1:13" s="1" customFormat="1" ht="15.75" customHeight="1">
      <c r="A46" s="223" t="s">
        <v>216</v>
      </c>
      <c r="B46" s="224"/>
      <c r="C46" s="218" t="s">
        <v>760</v>
      </c>
      <c r="D46" s="218" t="s">
        <v>645</v>
      </c>
      <c r="E46" s="218" t="s">
        <v>761</v>
      </c>
      <c r="F46" s="167" t="s">
        <v>208</v>
      </c>
      <c r="G46" s="167" t="s">
        <v>209</v>
      </c>
      <c r="H46" s="168" t="s">
        <v>210</v>
      </c>
      <c r="I46" s="2"/>
      <c r="J46" s="2"/>
      <c r="K46" s="2"/>
      <c r="L46" s="2"/>
      <c r="M46" s="2"/>
    </row>
    <row r="47" spans="1:13" ht="15.75" customHeight="1">
      <c r="A47" s="225"/>
      <c r="B47" s="226"/>
      <c r="C47" s="217"/>
      <c r="D47" s="217"/>
      <c r="E47" s="217"/>
      <c r="F47" s="170"/>
      <c r="G47" s="170"/>
      <c r="H47" s="169"/>
      <c r="I47" s="2"/>
      <c r="J47" s="2"/>
      <c r="K47" s="2"/>
      <c r="L47" s="2"/>
      <c r="M47" s="2"/>
    </row>
    <row r="48" spans="1:13" ht="11.25" customHeight="1">
      <c r="A48" s="215">
        <v>1</v>
      </c>
      <c r="B48" s="216"/>
      <c r="C48" s="56">
        <v>2</v>
      </c>
      <c r="D48" s="56">
        <v>3</v>
      </c>
      <c r="E48" s="56">
        <v>4</v>
      </c>
      <c r="F48" s="130">
        <v>5</v>
      </c>
      <c r="G48" s="130">
        <v>6</v>
      </c>
      <c r="H48" s="130">
        <v>7</v>
      </c>
      <c r="I48" s="2"/>
      <c r="J48" s="2"/>
      <c r="K48" s="2"/>
      <c r="L48" s="2"/>
      <c r="M48" s="2"/>
    </row>
    <row r="49" spans="1:13" ht="22.5" customHeight="1">
      <c r="A49" s="219" t="s">
        <v>504</v>
      </c>
      <c r="B49" s="219"/>
      <c r="C49" s="6"/>
      <c r="D49" s="6"/>
      <c r="E49" s="6"/>
      <c r="F49" s="132"/>
      <c r="G49" s="132"/>
      <c r="H49" s="132"/>
      <c r="I49" s="1"/>
      <c r="J49" s="1"/>
      <c r="K49" s="1"/>
      <c r="L49" s="1"/>
      <c r="M49" s="1"/>
    </row>
    <row r="50" spans="1:13" ht="33.75" customHeight="1">
      <c r="A50" s="37" t="s">
        <v>505</v>
      </c>
      <c r="B50" s="38" t="s">
        <v>506</v>
      </c>
      <c r="C50" s="39">
        <v>100000</v>
      </c>
      <c r="D50" s="39">
        <v>200000</v>
      </c>
      <c r="E50" s="39">
        <v>200000</v>
      </c>
      <c r="F50" s="127" t="s">
        <v>252</v>
      </c>
      <c r="G50" s="127" t="s">
        <v>253</v>
      </c>
      <c r="H50" s="127" t="s">
        <v>254</v>
      </c>
      <c r="I50" s="1"/>
      <c r="J50" s="1"/>
      <c r="K50" s="1"/>
      <c r="L50" s="1"/>
      <c r="M50" s="1"/>
    </row>
    <row r="51" spans="1:13" ht="24.75" customHeight="1">
      <c r="A51" s="220" t="s">
        <v>547</v>
      </c>
      <c r="B51" s="219"/>
      <c r="C51" s="6"/>
      <c r="D51" s="6"/>
      <c r="E51" s="6"/>
      <c r="F51" s="132"/>
      <c r="G51" s="132"/>
      <c r="H51" s="132"/>
      <c r="I51" s="1"/>
      <c r="J51" s="1"/>
      <c r="K51" s="1"/>
      <c r="L51" s="1"/>
      <c r="M51" s="1"/>
    </row>
    <row r="52" spans="1:13" ht="35.25" customHeight="1">
      <c r="A52" s="37" t="s">
        <v>507</v>
      </c>
      <c r="B52" s="38" t="s">
        <v>548</v>
      </c>
      <c r="C52" s="39">
        <v>0</v>
      </c>
      <c r="D52" s="39">
        <v>100000</v>
      </c>
      <c r="E52" s="39">
        <v>100000</v>
      </c>
      <c r="F52" s="127" t="s">
        <v>560</v>
      </c>
      <c r="G52" s="127" t="s">
        <v>549</v>
      </c>
      <c r="H52" s="127" t="s">
        <v>550</v>
      </c>
      <c r="I52" s="1"/>
      <c r="J52" s="1"/>
      <c r="K52" s="1"/>
      <c r="L52" s="1"/>
      <c r="M52" s="1"/>
    </row>
    <row r="53" spans="1:13" ht="45.75" customHeight="1">
      <c r="A53" s="232" t="s">
        <v>634</v>
      </c>
      <c r="B53" s="231"/>
      <c r="C53" s="6"/>
      <c r="D53" s="6"/>
      <c r="E53" s="6"/>
      <c r="F53" s="132"/>
      <c r="G53" s="132"/>
      <c r="H53" s="132"/>
      <c r="I53" s="1"/>
      <c r="J53" s="1"/>
      <c r="K53" s="1"/>
      <c r="L53" s="1"/>
      <c r="M53" s="1"/>
    </row>
    <row r="54" spans="1:13" ht="35.25" customHeight="1">
      <c r="A54" s="37" t="s">
        <v>638</v>
      </c>
      <c r="B54" s="38" t="s">
        <v>675</v>
      </c>
      <c r="C54" s="39">
        <v>0</v>
      </c>
      <c r="D54" s="39">
        <v>1000000</v>
      </c>
      <c r="E54" s="39">
        <v>1000000</v>
      </c>
      <c r="F54" s="127" t="s">
        <v>635</v>
      </c>
      <c r="G54" s="127" t="s">
        <v>636</v>
      </c>
      <c r="H54" s="127" t="s">
        <v>637</v>
      </c>
      <c r="I54" s="1"/>
      <c r="J54" s="1"/>
      <c r="K54" s="1"/>
      <c r="L54" s="1"/>
      <c r="M54" s="1"/>
    </row>
    <row r="55" spans="1:13" ht="45.75" customHeight="1">
      <c r="A55" s="232" t="s">
        <v>639</v>
      </c>
      <c r="B55" s="231"/>
      <c r="C55" s="6"/>
      <c r="D55" s="6"/>
      <c r="E55" s="6"/>
      <c r="F55" s="132"/>
      <c r="G55" s="132"/>
      <c r="H55" s="132"/>
      <c r="I55" s="1"/>
      <c r="J55" s="1"/>
      <c r="K55" s="1"/>
      <c r="L55" s="1"/>
      <c r="M55" s="1"/>
    </row>
    <row r="56" spans="1:13" ht="47.25" customHeight="1">
      <c r="A56" s="37" t="s">
        <v>640</v>
      </c>
      <c r="B56" s="38" t="s">
        <v>641</v>
      </c>
      <c r="C56" s="39">
        <v>0</v>
      </c>
      <c r="D56" s="39">
        <v>50000</v>
      </c>
      <c r="E56" s="39">
        <v>100000</v>
      </c>
      <c r="F56" s="127" t="s">
        <v>676</v>
      </c>
      <c r="G56" s="127" t="s">
        <v>642</v>
      </c>
      <c r="H56" s="127" t="s">
        <v>643</v>
      </c>
      <c r="I56" s="1"/>
      <c r="J56" s="1"/>
      <c r="K56" s="1"/>
      <c r="L56" s="1"/>
      <c r="M56" s="1"/>
    </row>
    <row r="57" spans="1:13" ht="25.5" customHeight="1">
      <c r="A57" s="234" t="s">
        <v>508</v>
      </c>
      <c r="B57" s="235"/>
      <c r="C57" s="45">
        <f>C59</f>
        <v>3400000</v>
      </c>
      <c r="D57" s="45">
        <f>D59</f>
        <v>800000</v>
      </c>
      <c r="E57" s="45">
        <f>E59</f>
        <v>800000</v>
      </c>
      <c r="F57" s="131"/>
      <c r="G57" s="131"/>
      <c r="H57" s="131"/>
      <c r="I57" s="1"/>
      <c r="J57" s="1"/>
      <c r="K57" s="1"/>
      <c r="L57" s="1"/>
      <c r="M57" s="1"/>
    </row>
    <row r="58" spans="1:13" ht="22.5" customHeight="1">
      <c r="A58" s="230" t="s">
        <v>509</v>
      </c>
      <c r="B58" s="231"/>
      <c r="C58" s="6"/>
      <c r="D58" s="6"/>
      <c r="E58" s="6"/>
      <c r="F58" s="132"/>
      <c r="G58" s="132"/>
      <c r="H58" s="132"/>
      <c r="I58" s="1"/>
      <c r="J58" s="1"/>
      <c r="K58" s="1"/>
      <c r="L58" s="1"/>
      <c r="M58" s="1"/>
    </row>
    <row r="59" spans="1:13" ht="36" customHeight="1">
      <c r="A59" s="37" t="s">
        <v>510</v>
      </c>
      <c r="B59" s="38" t="s">
        <v>259</v>
      </c>
      <c r="C59" s="39">
        <v>3400000</v>
      </c>
      <c r="D59" s="39">
        <v>800000</v>
      </c>
      <c r="E59" s="39">
        <v>800000</v>
      </c>
      <c r="F59" s="127" t="s">
        <v>774</v>
      </c>
      <c r="G59" s="127" t="s">
        <v>260</v>
      </c>
      <c r="H59" s="127" t="s">
        <v>775</v>
      </c>
      <c r="I59" s="1"/>
      <c r="J59" s="1"/>
      <c r="K59" s="1"/>
      <c r="L59" s="1"/>
      <c r="M59" s="1"/>
    </row>
    <row r="60" spans="1:13" ht="25.5" customHeight="1">
      <c r="A60" s="221" t="s">
        <v>511</v>
      </c>
      <c r="B60" s="221"/>
      <c r="C60" s="45">
        <f>C62+C66+C64</f>
        <v>900000</v>
      </c>
      <c r="D60" s="45">
        <f>D62+D66+D64</f>
        <v>3050000</v>
      </c>
      <c r="E60" s="45">
        <f>E62+E66+E64</f>
        <v>1250000</v>
      </c>
      <c r="F60" s="131"/>
      <c r="G60" s="131"/>
      <c r="H60" s="131"/>
      <c r="I60" s="1"/>
      <c r="J60" s="1"/>
      <c r="K60" s="1"/>
      <c r="L60" s="1"/>
      <c r="M60" s="1"/>
    </row>
    <row r="61" spans="1:13" ht="22.5" customHeight="1">
      <c r="A61" s="219" t="s">
        <v>776</v>
      </c>
      <c r="B61" s="219"/>
      <c r="C61" s="6"/>
      <c r="D61" s="6"/>
      <c r="E61" s="6"/>
      <c r="F61" s="132"/>
      <c r="G61" s="132"/>
      <c r="H61" s="132"/>
      <c r="I61" s="1"/>
      <c r="J61" s="1"/>
      <c r="K61" s="1"/>
      <c r="L61" s="1"/>
      <c r="M61" s="1"/>
    </row>
    <row r="62" spans="1:13" ht="33" customHeight="1">
      <c r="A62" s="37" t="s">
        <v>512</v>
      </c>
      <c r="B62" s="38" t="s">
        <v>777</v>
      </c>
      <c r="C62" s="39">
        <v>900000</v>
      </c>
      <c r="D62" s="39">
        <v>1000000</v>
      </c>
      <c r="E62" s="39">
        <v>1000000</v>
      </c>
      <c r="F62" s="127" t="s">
        <v>656</v>
      </c>
      <c r="G62" s="127" t="s">
        <v>657</v>
      </c>
      <c r="H62" s="127" t="s">
        <v>658</v>
      </c>
      <c r="I62" s="1"/>
      <c r="J62" s="1"/>
      <c r="K62" s="1"/>
      <c r="L62" s="1"/>
      <c r="M62" s="1"/>
    </row>
    <row r="63" spans="1:13" ht="22.5" customHeight="1">
      <c r="A63" s="219" t="s">
        <v>650</v>
      </c>
      <c r="B63" s="219"/>
      <c r="C63" s="6"/>
      <c r="D63" s="6"/>
      <c r="E63" s="6"/>
      <c r="F63" s="132"/>
      <c r="G63" s="132"/>
      <c r="H63" s="132"/>
      <c r="I63" s="1"/>
      <c r="J63" s="1"/>
      <c r="K63" s="1"/>
      <c r="L63" s="1"/>
      <c r="M63" s="1"/>
    </row>
    <row r="64" spans="1:13" ht="25.5" customHeight="1">
      <c r="A64" s="37" t="s">
        <v>513</v>
      </c>
      <c r="B64" s="38" t="s">
        <v>651</v>
      </c>
      <c r="C64" s="39">
        <v>0</v>
      </c>
      <c r="D64" s="39">
        <v>2000000</v>
      </c>
      <c r="E64" s="39">
        <v>200000</v>
      </c>
      <c r="F64" s="127" t="s">
        <v>652</v>
      </c>
      <c r="G64" s="127" t="s">
        <v>653</v>
      </c>
      <c r="H64" s="127" t="s">
        <v>654</v>
      </c>
      <c r="I64" s="1"/>
      <c r="J64" s="1"/>
      <c r="K64" s="1"/>
      <c r="L64" s="1"/>
      <c r="M64" s="1"/>
    </row>
    <row r="65" spans="1:13" ht="22.5" customHeight="1">
      <c r="A65" s="219" t="s">
        <v>655</v>
      </c>
      <c r="B65" s="219"/>
      <c r="C65" s="6"/>
      <c r="D65" s="6"/>
      <c r="E65" s="6"/>
      <c r="F65" s="132"/>
      <c r="G65" s="132"/>
      <c r="H65" s="132"/>
      <c r="I65" s="1"/>
      <c r="J65" s="1"/>
      <c r="K65" s="1"/>
      <c r="L65" s="1"/>
      <c r="M65" s="1"/>
    </row>
    <row r="66" spans="1:13" ht="25.5" customHeight="1">
      <c r="A66" s="37" t="s">
        <v>659</v>
      </c>
      <c r="B66" s="38" t="s">
        <v>430</v>
      </c>
      <c r="C66" s="39">
        <v>0</v>
      </c>
      <c r="D66" s="39">
        <v>50000</v>
      </c>
      <c r="E66" s="39">
        <v>50000</v>
      </c>
      <c r="F66" s="127" t="s">
        <v>431</v>
      </c>
      <c r="G66" s="127" t="s">
        <v>432</v>
      </c>
      <c r="H66" s="127" t="s">
        <v>433</v>
      </c>
      <c r="I66" s="1"/>
      <c r="J66" s="1"/>
      <c r="K66" s="1"/>
      <c r="L66" s="1"/>
      <c r="M66" s="1"/>
    </row>
    <row r="67" spans="1:13" ht="25.5" customHeight="1">
      <c r="A67" s="221" t="s">
        <v>514</v>
      </c>
      <c r="B67" s="221"/>
      <c r="C67" s="45">
        <f>C69+C71</f>
        <v>0</v>
      </c>
      <c r="D67" s="45">
        <f>D69+D71</f>
        <v>1000000</v>
      </c>
      <c r="E67" s="45">
        <f>E69+E71</f>
        <v>1000000</v>
      </c>
      <c r="F67" s="131"/>
      <c r="G67" s="131"/>
      <c r="H67" s="131"/>
      <c r="I67" s="1"/>
      <c r="J67" s="1"/>
      <c r="K67" s="1"/>
      <c r="L67" s="1"/>
      <c r="M67" s="1"/>
    </row>
    <row r="68" spans="1:13" ht="22.5" customHeight="1">
      <c r="A68" s="219" t="s">
        <v>515</v>
      </c>
      <c r="B68" s="219"/>
      <c r="C68" s="6"/>
      <c r="D68" s="6"/>
      <c r="E68" s="6"/>
      <c r="F68" s="132"/>
      <c r="G68" s="132"/>
      <c r="H68" s="132"/>
      <c r="I68" s="1"/>
      <c r="J68" s="1"/>
      <c r="K68" s="1"/>
      <c r="L68" s="1"/>
      <c r="M68" s="1"/>
    </row>
    <row r="69" spans="1:13" ht="41.25" customHeight="1">
      <c r="A69" s="37" t="s">
        <v>516</v>
      </c>
      <c r="B69" s="38" t="s">
        <v>222</v>
      </c>
      <c r="C69" s="39">
        <v>0</v>
      </c>
      <c r="D69" s="39">
        <v>0</v>
      </c>
      <c r="E69" s="39">
        <v>0</v>
      </c>
      <c r="F69" s="127" t="s">
        <v>261</v>
      </c>
      <c r="G69" s="127" t="s">
        <v>255</v>
      </c>
      <c r="H69" s="127" t="s">
        <v>286</v>
      </c>
      <c r="I69" s="1"/>
      <c r="J69" s="1"/>
      <c r="K69" s="1"/>
      <c r="L69" s="1"/>
      <c r="M69" s="1"/>
    </row>
    <row r="70" spans="1:13" ht="22.5" customHeight="1">
      <c r="A70" s="219" t="s">
        <v>517</v>
      </c>
      <c r="B70" s="219"/>
      <c r="C70" s="6"/>
      <c r="D70" s="6"/>
      <c r="E70" s="6"/>
      <c r="F70" s="132"/>
      <c r="G70" s="132"/>
      <c r="H70" s="132"/>
      <c r="I70" s="1"/>
      <c r="J70" s="1"/>
      <c r="K70" s="1"/>
      <c r="L70" s="1"/>
      <c r="M70" s="1"/>
    </row>
    <row r="71" spans="1:13" ht="25.5" customHeight="1">
      <c r="A71" s="37" t="s">
        <v>518</v>
      </c>
      <c r="B71" s="38" t="s">
        <v>186</v>
      </c>
      <c r="C71" s="39">
        <v>0</v>
      </c>
      <c r="D71" s="39">
        <v>1000000</v>
      </c>
      <c r="E71" s="39">
        <v>1000000</v>
      </c>
      <c r="F71" s="127" t="s">
        <v>262</v>
      </c>
      <c r="G71" s="127" t="s">
        <v>285</v>
      </c>
      <c r="H71" s="127" t="s">
        <v>263</v>
      </c>
      <c r="I71" s="1"/>
      <c r="J71" s="1"/>
      <c r="K71" s="1"/>
      <c r="L71" s="1"/>
      <c r="M71" s="1"/>
    </row>
    <row r="72" spans="1:13" ht="25.5" customHeight="1">
      <c r="A72" s="142"/>
      <c r="B72" s="143"/>
      <c r="C72" s="144"/>
      <c r="D72" s="144"/>
      <c r="E72" s="144"/>
      <c r="F72" s="145"/>
      <c r="G72" s="145"/>
      <c r="H72" s="145"/>
      <c r="I72" s="1"/>
      <c r="J72" s="1"/>
      <c r="K72" s="1"/>
      <c r="L72" s="1"/>
      <c r="M72" s="1"/>
    </row>
    <row r="73" spans="6:8" ht="28.5" customHeight="1">
      <c r="F73" s="133"/>
      <c r="G73" s="133"/>
      <c r="H73" s="133"/>
    </row>
    <row r="74" spans="1:13" s="1" customFormat="1" ht="15.75" customHeight="1">
      <c r="A74" s="223" t="s">
        <v>216</v>
      </c>
      <c r="B74" s="224"/>
      <c r="C74" s="218" t="s">
        <v>760</v>
      </c>
      <c r="D74" s="218" t="s">
        <v>645</v>
      </c>
      <c r="E74" s="218" t="s">
        <v>761</v>
      </c>
      <c r="F74" s="167" t="s">
        <v>208</v>
      </c>
      <c r="G74" s="167" t="s">
        <v>209</v>
      </c>
      <c r="H74" s="168" t="s">
        <v>210</v>
      </c>
      <c r="I74" s="2"/>
      <c r="J74" s="2"/>
      <c r="K74" s="2"/>
      <c r="L74" s="2"/>
      <c r="M74" s="2"/>
    </row>
    <row r="75" spans="1:13" ht="15.75" customHeight="1">
      <c r="A75" s="225"/>
      <c r="B75" s="226"/>
      <c r="C75" s="217"/>
      <c r="D75" s="217"/>
      <c r="E75" s="217"/>
      <c r="F75" s="170"/>
      <c r="G75" s="170"/>
      <c r="H75" s="169"/>
      <c r="I75" s="2"/>
      <c r="J75" s="2"/>
      <c r="K75" s="2"/>
      <c r="L75" s="2"/>
      <c r="M75" s="2"/>
    </row>
    <row r="76" spans="1:13" ht="11.25" customHeight="1">
      <c r="A76" s="215">
        <v>1</v>
      </c>
      <c r="B76" s="216"/>
      <c r="C76" s="56">
        <v>2</v>
      </c>
      <c r="D76" s="56">
        <v>3</v>
      </c>
      <c r="E76" s="56">
        <v>4</v>
      </c>
      <c r="F76" s="130">
        <v>5</v>
      </c>
      <c r="G76" s="130">
        <v>6</v>
      </c>
      <c r="H76" s="130">
        <v>7</v>
      </c>
      <c r="I76" s="2"/>
      <c r="J76" s="2"/>
      <c r="K76" s="2"/>
      <c r="L76" s="2"/>
      <c r="M76" s="2"/>
    </row>
    <row r="77" spans="1:13" ht="25.5" customHeight="1">
      <c r="A77" s="221" t="s">
        <v>519</v>
      </c>
      <c r="B77" s="221"/>
      <c r="C77" s="45">
        <f>C79+C81</f>
        <v>1473000</v>
      </c>
      <c r="D77" s="45">
        <f>D79+D81</f>
        <v>1700000</v>
      </c>
      <c r="E77" s="45">
        <f>E79+E81</f>
        <v>1750000</v>
      </c>
      <c r="F77" s="131"/>
      <c r="G77" s="131"/>
      <c r="H77" s="131"/>
      <c r="I77" s="1"/>
      <c r="J77" s="1"/>
      <c r="K77" s="1"/>
      <c r="L77" s="1"/>
      <c r="M77" s="1"/>
    </row>
    <row r="78" spans="1:13" ht="22.5" customHeight="1">
      <c r="A78" s="219" t="s">
        <v>520</v>
      </c>
      <c r="B78" s="219"/>
      <c r="C78" s="6"/>
      <c r="D78" s="6"/>
      <c r="E78" s="6"/>
      <c r="F78" s="132"/>
      <c r="G78" s="132"/>
      <c r="H78" s="132"/>
      <c r="I78" s="1"/>
      <c r="J78" s="1"/>
      <c r="K78" s="1"/>
      <c r="L78" s="1"/>
      <c r="M78" s="1"/>
    </row>
    <row r="79" spans="1:13" ht="41.25" customHeight="1">
      <c r="A79" s="37" t="s">
        <v>521</v>
      </c>
      <c r="B79" s="38" t="s">
        <v>223</v>
      </c>
      <c r="C79" s="39">
        <v>1433000</v>
      </c>
      <c r="D79" s="39">
        <v>1400000</v>
      </c>
      <c r="E79" s="39">
        <v>1400000</v>
      </c>
      <c r="F79" s="127" t="s">
        <v>265</v>
      </c>
      <c r="G79" s="127" t="s">
        <v>264</v>
      </c>
      <c r="H79" s="127" t="s">
        <v>266</v>
      </c>
      <c r="I79" s="1"/>
      <c r="J79" s="1"/>
      <c r="K79" s="1"/>
      <c r="L79" s="1"/>
      <c r="M79" s="1"/>
    </row>
    <row r="80" spans="1:13" ht="22.5" customHeight="1">
      <c r="A80" s="219" t="s">
        <v>551</v>
      </c>
      <c r="B80" s="219"/>
      <c r="C80" s="6"/>
      <c r="D80" s="6"/>
      <c r="E80" s="6"/>
      <c r="F80" s="132"/>
      <c r="G80" s="132"/>
      <c r="H80" s="132"/>
      <c r="I80" s="1"/>
      <c r="J80" s="1"/>
      <c r="K80" s="1"/>
      <c r="L80" s="1"/>
      <c r="M80" s="1"/>
    </row>
    <row r="81" spans="1:13" ht="40.5" customHeight="1">
      <c r="A81" s="37" t="s">
        <v>552</v>
      </c>
      <c r="B81" s="38" t="s">
        <v>553</v>
      </c>
      <c r="C81" s="39">
        <v>40000</v>
      </c>
      <c r="D81" s="39">
        <v>300000</v>
      </c>
      <c r="E81" s="39">
        <v>350000</v>
      </c>
      <c r="F81" s="127" t="s">
        <v>554</v>
      </c>
      <c r="G81" s="127" t="s">
        <v>555</v>
      </c>
      <c r="H81" s="127" t="s">
        <v>677</v>
      </c>
      <c r="I81" s="1"/>
      <c r="J81" s="1"/>
      <c r="K81" s="1"/>
      <c r="L81" s="1"/>
      <c r="M81" s="1"/>
    </row>
    <row r="82" spans="1:13" ht="25.5" customHeight="1">
      <c r="A82" s="221" t="s">
        <v>522</v>
      </c>
      <c r="B82" s="221"/>
      <c r="C82" s="45">
        <f>C84</f>
        <v>30000</v>
      </c>
      <c r="D82" s="45">
        <f>D84</f>
        <v>200000</v>
      </c>
      <c r="E82" s="45">
        <f>E84</f>
        <v>200000</v>
      </c>
      <c r="F82" s="131"/>
      <c r="G82" s="131"/>
      <c r="H82" s="131"/>
      <c r="I82" s="1"/>
      <c r="J82" s="1"/>
      <c r="K82" s="1"/>
      <c r="L82" s="1"/>
      <c r="M82" s="1"/>
    </row>
    <row r="83" spans="1:13" ht="22.5" customHeight="1">
      <c r="A83" s="219" t="s">
        <v>469</v>
      </c>
      <c r="B83" s="219"/>
      <c r="C83" s="6"/>
      <c r="D83" s="6"/>
      <c r="E83" s="6"/>
      <c r="F83" s="132"/>
      <c r="G83" s="132"/>
      <c r="H83" s="132"/>
      <c r="I83" s="1"/>
      <c r="J83" s="1"/>
      <c r="K83" s="1"/>
      <c r="L83" s="1"/>
      <c r="M83" s="1"/>
    </row>
    <row r="84" spans="1:13" ht="25.5" customHeight="1">
      <c r="A84" s="37" t="s">
        <v>317</v>
      </c>
      <c r="B84" s="38" t="s">
        <v>434</v>
      </c>
      <c r="C84" s="39">
        <v>30000</v>
      </c>
      <c r="D84" s="39">
        <v>200000</v>
      </c>
      <c r="E84" s="39">
        <v>200000</v>
      </c>
      <c r="F84" s="127" t="s">
        <v>435</v>
      </c>
      <c r="G84" s="127" t="s">
        <v>436</v>
      </c>
      <c r="H84" s="127" t="s">
        <v>437</v>
      </c>
      <c r="I84" s="1"/>
      <c r="J84" s="1"/>
      <c r="K84" s="1"/>
      <c r="L84" s="1"/>
      <c r="M84" s="1"/>
    </row>
    <row r="85" spans="1:13" ht="25.5" customHeight="1">
      <c r="A85" s="221" t="s">
        <v>470</v>
      </c>
      <c r="B85" s="221"/>
      <c r="C85" s="45">
        <f>C87++C89+C91</f>
        <v>10000</v>
      </c>
      <c r="D85" s="45">
        <f>D87++D89+D91</f>
        <v>400000</v>
      </c>
      <c r="E85" s="45">
        <f>E87++E89+E91</f>
        <v>400000</v>
      </c>
      <c r="F85" s="131"/>
      <c r="G85" s="131"/>
      <c r="H85" s="131"/>
      <c r="I85" s="1"/>
      <c r="J85" s="1"/>
      <c r="K85" s="1"/>
      <c r="L85" s="1"/>
      <c r="M85" s="1"/>
    </row>
    <row r="86" spans="1:13" ht="22.5" customHeight="1">
      <c r="A86" s="222" t="s">
        <v>471</v>
      </c>
      <c r="B86" s="222"/>
      <c r="C86" s="6"/>
      <c r="D86" s="6"/>
      <c r="E86" s="6"/>
      <c r="F86" s="132"/>
      <c r="G86" s="132"/>
      <c r="H86" s="132"/>
      <c r="I86" s="1"/>
      <c r="J86" s="1"/>
      <c r="K86" s="1"/>
      <c r="L86" s="1"/>
      <c r="M86" s="1"/>
    </row>
    <row r="87" spans="1:13" ht="31.5" customHeight="1">
      <c r="A87" s="37" t="s">
        <v>523</v>
      </c>
      <c r="B87" s="38" t="s">
        <v>318</v>
      </c>
      <c r="C87" s="39">
        <v>0</v>
      </c>
      <c r="D87" s="39">
        <v>200000</v>
      </c>
      <c r="E87" s="39">
        <v>200000</v>
      </c>
      <c r="F87" s="127" t="s">
        <v>320</v>
      </c>
      <c r="G87" s="127" t="s">
        <v>319</v>
      </c>
      <c r="H87" s="129" t="s">
        <v>321</v>
      </c>
      <c r="I87" s="1"/>
      <c r="J87" s="1"/>
      <c r="K87" s="1"/>
      <c r="L87" s="1"/>
      <c r="M87" s="1"/>
    </row>
    <row r="88" spans="1:13" ht="22.5" customHeight="1">
      <c r="A88" s="222" t="s">
        <v>472</v>
      </c>
      <c r="B88" s="222"/>
      <c r="C88" s="6"/>
      <c r="D88" s="6"/>
      <c r="E88" s="6"/>
      <c r="F88" s="132"/>
      <c r="G88" s="132"/>
      <c r="H88" s="132"/>
      <c r="I88" s="1"/>
      <c r="J88" s="1"/>
      <c r="K88" s="1"/>
      <c r="L88" s="1"/>
      <c r="M88" s="1"/>
    </row>
    <row r="89" spans="1:13" ht="33" customHeight="1">
      <c r="A89" s="37" t="s">
        <v>524</v>
      </c>
      <c r="B89" s="38" t="s">
        <v>525</v>
      </c>
      <c r="C89" s="39">
        <v>10000</v>
      </c>
      <c r="D89" s="39">
        <v>200000</v>
      </c>
      <c r="E89" s="39">
        <v>200000</v>
      </c>
      <c r="F89" s="127" t="s">
        <v>526</v>
      </c>
      <c r="G89" s="127" t="s">
        <v>527</v>
      </c>
      <c r="H89" s="129" t="s">
        <v>528</v>
      </c>
      <c r="I89" s="1"/>
      <c r="J89" s="1"/>
      <c r="K89" s="1"/>
      <c r="L89" s="1"/>
      <c r="M89" s="1"/>
    </row>
    <row r="90" spans="1:13" ht="22.5" customHeight="1">
      <c r="A90" s="222" t="s">
        <v>678</v>
      </c>
      <c r="B90" s="222"/>
      <c r="C90" s="6"/>
      <c r="D90" s="6"/>
      <c r="E90" s="6"/>
      <c r="F90" s="132"/>
      <c r="G90" s="132"/>
      <c r="H90" s="132"/>
      <c r="I90" s="1"/>
      <c r="J90" s="1"/>
      <c r="K90" s="1"/>
      <c r="L90" s="1"/>
      <c r="M90" s="1"/>
    </row>
    <row r="91" spans="1:13" ht="36" customHeight="1">
      <c r="A91" s="37" t="s">
        <v>529</v>
      </c>
      <c r="B91" s="38" t="s">
        <v>438</v>
      </c>
      <c r="C91" s="39">
        <v>0</v>
      </c>
      <c r="D91" s="39">
        <v>0</v>
      </c>
      <c r="E91" s="39">
        <v>0</v>
      </c>
      <c r="F91" s="127" t="s">
        <v>439</v>
      </c>
      <c r="G91" s="127" t="s">
        <v>440</v>
      </c>
      <c r="H91" s="129" t="s">
        <v>441</v>
      </c>
      <c r="I91" s="1"/>
      <c r="J91" s="1"/>
      <c r="K91" s="1"/>
      <c r="L91" s="1"/>
      <c r="M91" s="1"/>
    </row>
    <row r="92" spans="6:8" ht="40.5" customHeight="1">
      <c r="F92" s="133"/>
      <c r="G92" s="133"/>
      <c r="H92" s="133"/>
    </row>
    <row r="93" spans="1:13" s="1" customFormat="1" ht="15.75" customHeight="1">
      <c r="A93" s="223" t="s">
        <v>778</v>
      </c>
      <c r="B93" s="224"/>
      <c r="C93" s="218" t="s">
        <v>760</v>
      </c>
      <c r="D93" s="218" t="s">
        <v>645</v>
      </c>
      <c r="E93" s="218" t="s">
        <v>761</v>
      </c>
      <c r="F93" s="167" t="s">
        <v>208</v>
      </c>
      <c r="G93" s="167" t="s">
        <v>209</v>
      </c>
      <c r="H93" s="168" t="s">
        <v>210</v>
      </c>
      <c r="I93" s="2"/>
      <c r="J93" s="2"/>
      <c r="K93" s="2"/>
      <c r="L93" s="2"/>
      <c r="M93" s="2"/>
    </row>
    <row r="94" spans="1:13" ht="15.75" customHeight="1">
      <c r="A94" s="225"/>
      <c r="B94" s="226"/>
      <c r="C94" s="217"/>
      <c r="D94" s="217"/>
      <c r="E94" s="217"/>
      <c r="F94" s="170"/>
      <c r="G94" s="170"/>
      <c r="H94" s="169"/>
      <c r="I94" s="2"/>
      <c r="J94" s="2"/>
      <c r="K94" s="2"/>
      <c r="L94" s="2"/>
      <c r="M94" s="2"/>
    </row>
    <row r="95" spans="1:13" ht="11.25" customHeight="1">
      <c r="A95" s="215">
        <v>1</v>
      </c>
      <c r="B95" s="216"/>
      <c r="C95" s="56">
        <v>2</v>
      </c>
      <c r="D95" s="56">
        <v>3</v>
      </c>
      <c r="E95" s="56">
        <v>4</v>
      </c>
      <c r="F95" s="130">
        <v>5</v>
      </c>
      <c r="G95" s="130">
        <v>6</v>
      </c>
      <c r="H95" s="130">
        <v>7</v>
      </c>
      <c r="I95" s="2"/>
      <c r="J95" s="2"/>
      <c r="K95" s="2"/>
      <c r="L95" s="2"/>
      <c r="M95" s="2"/>
    </row>
    <row r="96" spans="1:13" ht="25.5" customHeight="1">
      <c r="A96" s="221" t="s">
        <v>473</v>
      </c>
      <c r="B96" s="221"/>
      <c r="C96" s="45">
        <f>C98+C100+C102+C104+C106</f>
        <v>3747500</v>
      </c>
      <c r="D96" s="45">
        <f>D98+D100+D102+D104+D106</f>
        <v>1600000</v>
      </c>
      <c r="E96" s="45">
        <f>E98+E100+E102+E104+E106</f>
        <v>1500000</v>
      </c>
      <c r="F96" s="131"/>
      <c r="G96" s="131"/>
      <c r="H96" s="131"/>
      <c r="I96" s="1"/>
      <c r="J96" s="1"/>
      <c r="K96" s="1"/>
      <c r="L96" s="1"/>
      <c r="M96" s="1"/>
    </row>
    <row r="97" spans="1:13" ht="22.5" customHeight="1">
      <c r="A97" s="219" t="s">
        <v>474</v>
      </c>
      <c r="B97" s="219"/>
      <c r="C97" s="6"/>
      <c r="D97" s="6"/>
      <c r="E97" s="6"/>
      <c r="F97" s="132"/>
      <c r="G97" s="132"/>
      <c r="H97" s="132"/>
      <c r="I97" s="1"/>
      <c r="J97" s="1"/>
      <c r="K97" s="1"/>
      <c r="L97" s="1"/>
      <c r="M97" s="1"/>
    </row>
    <row r="98" spans="1:13" ht="34.5" customHeight="1">
      <c r="A98" s="37" t="s">
        <v>530</v>
      </c>
      <c r="B98" s="38" t="s">
        <v>225</v>
      </c>
      <c r="C98" s="39">
        <v>562500</v>
      </c>
      <c r="D98" s="39">
        <v>1000000</v>
      </c>
      <c r="E98" s="39">
        <v>1300000</v>
      </c>
      <c r="F98" s="127" t="s">
        <v>268</v>
      </c>
      <c r="G98" s="127" t="s">
        <v>267</v>
      </c>
      <c r="H98" s="127" t="s">
        <v>269</v>
      </c>
      <c r="I98" s="1"/>
      <c r="J98" s="1"/>
      <c r="K98" s="1"/>
      <c r="L98" s="1"/>
      <c r="M98" s="1"/>
    </row>
    <row r="99" spans="1:13" ht="22.5" customHeight="1">
      <c r="A99" s="219" t="s">
        <v>531</v>
      </c>
      <c r="B99" s="219"/>
      <c r="C99" s="6"/>
      <c r="D99" s="6"/>
      <c r="E99" s="6"/>
      <c r="F99" s="132"/>
      <c r="G99" s="132"/>
      <c r="H99" s="132"/>
      <c r="I99" s="1"/>
      <c r="J99" s="1"/>
      <c r="K99" s="1"/>
      <c r="L99" s="1"/>
      <c r="M99" s="1"/>
    </row>
    <row r="100" spans="1:13" ht="35.25" customHeight="1">
      <c r="A100" s="37" t="s">
        <v>532</v>
      </c>
      <c r="B100" s="38" t="s">
        <v>447</v>
      </c>
      <c r="C100" s="39">
        <v>1100000</v>
      </c>
      <c r="D100" s="39">
        <v>0</v>
      </c>
      <c r="E100" s="39">
        <v>0</v>
      </c>
      <c r="F100" s="127" t="s">
        <v>270</v>
      </c>
      <c r="G100" s="127" t="s">
        <v>267</v>
      </c>
      <c r="H100" s="127" t="s">
        <v>271</v>
      </c>
      <c r="I100" s="1"/>
      <c r="J100" s="1"/>
      <c r="K100" s="1"/>
      <c r="L100" s="1"/>
      <c r="M100" s="1"/>
    </row>
    <row r="101" spans="1:13" ht="22.5" customHeight="1">
      <c r="A101" s="219" t="s">
        <v>533</v>
      </c>
      <c r="B101" s="219"/>
      <c r="C101" s="6"/>
      <c r="D101" s="6"/>
      <c r="E101" s="6"/>
      <c r="F101" s="132"/>
      <c r="G101" s="132"/>
      <c r="H101" s="132"/>
      <c r="I101" s="1"/>
      <c r="J101" s="1"/>
      <c r="K101" s="1"/>
      <c r="L101" s="1"/>
      <c r="M101" s="1"/>
    </row>
    <row r="102" spans="1:13" ht="36" customHeight="1">
      <c r="A102" s="37" t="s">
        <v>534</v>
      </c>
      <c r="B102" s="38" t="s">
        <v>226</v>
      </c>
      <c r="C102" s="39">
        <v>70000</v>
      </c>
      <c r="D102" s="39">
        <v>100000</v>
      </c>
      <c r="E102" s="39">
        <v>100000</v>
      </c>
      <c r="F102" s="127" t="s">
        <v>272</v>
      </c>
      <c r="G102" s="127" t="s">
        <v>267</v>
      </c>
      <c r="H102" s="127" t="s">
        <v>273</v>
      </c>
      <c r="I102" s="1"/>
      <c r="J102" s="1"/>
      <c r="K102" s="1"/>
      <c r="L102" s="1"/>
      <c r="M102" s="1"/>
    </row>
    <row r="103" spans="1:13" ht="22.5" customHeight="1">
      <c r="A103" s="219" t="s">
        <v>475</v>
      </c>
      <c r="B103" s="219"/>
      <c r="C103" s="6"/>
      <c r="D103" s="6"/>
      <c r="E103" s="6"/>
      <c r="F103" s="132"/>
      <c r="G103" s="132"/>
      <c r="H103" s="132"/>
      <c r="I103" s="1"/>
      <c r="J103" s="1"/>
      <c r="K103" s="1"/>
      <c r="L103" s="1"/>
      <c r="M103" s="1"/>
    </row>
    <row r="104" spans="1:13" ht="34.5" customHeight="1">
      <c r="A104" s="37" t="s">
        <v>535</v>
      </c>
      <c r="B104" s="38" t="s">
        <v>442</v>
      </c>
      <c r="C104" s="39">
        <v>0</v>
      </c>
      <c r="D104" s="39">
        <v>0</v>
      </c>
      <c r="E104" s="39">
        <v>0</v>
      </c>
      <c r="F104" s="127" t="s">
        <v>272</v>
      </c>
      <c r="G104" s="127" t="s">
        <v>267</v>
      </c>
      <c r="H104" s="127" t="s">
        <v>443</v>
      </c>
      <c r="I104" s="1"/>
      <c r="J104" s="1"/>
      <c r="K104" s="1"/>
      <c r="L104" s="1"/>
      <c r="M104" s="1"/>
    </row>
    <row r="105" spans="1:13" ht="25.5" customHeight="1">
      <c r="A105" s="220" t="s">
        <v>673</v>
      </c>
      <c r="B105" s="219"/>
      <c r="C105" s="6"/>
      <c r="D105" s="6"/>
      <c r="E105" s="6"/>
      <c r="F105" s="132"/>
      <c r="G105" s="132"/>
      <c r="H105" s="132"/>
      <c r="I105" s="1"/>
      <c r="J105" s="1"/>
      <c r="K105" s="1"/>
      <c r="L105" s="1"/>
      <c r="M105" s="1"/>
    </row>
    <row r="106" spans="1:13" ht="32.25" customHeight="1">
      <c r="A106" s="37" t="s">
        <v>556</v>
      </c>
      <c r="B106" s="38" t="s">
        <v>679</v>
      </c>
      <c r="C106" s="39">
        <v>2015000</v>
      </c>
      <c r="D106" s="39">
        <v>500000</v>
      </c>
      <c r="E106" s="39">
        <v>100000</v>
      </c>
      <c r="F106" s="127" t="s">
        <v>557</v>
      </c>
      <c r="G106" s="127" t="s">
        <v>558</v>
      </c>
      <c r="H106" s="127" t="s">
        <v>559</v>
      </c>
      <c r="I106" s="1"/>
      <c r="J106" s="1"/>
      <c r="K106" s="1"/>
      <c r="L106" s="1"/>
      <c r="M106" s="1"/>
    </row>
    <row r="107" spans="1:13" ht="25.5" customHeight="1">
      <c r="A107" s="221" t="s">
        <v>479</v>
      </c>
      <c r="B107" s="221"/>
      <c r="C107" s="45">
        <f>C109</f>
        <v>0</v>
      </c>
      <c r="D107" s="45">
        <f>D109</f>
        <v>0</v>
      </c>
      <c r="E107" s="45">
        <f>E109</f>
        <v>0</v>
      </c>
      <c r="F107" s="131"/>
      <c r="G107" s="131"/>
      <c r="H107" s="131"/>
      <c r="I107" s="1"/>
      <c r="J107" s="1"/>
      <c r="K107" s="1"/>
      <c r="L107" s="1"/>
      <c r="M107" s="1"/>
    </row>
    <row r="108" spans="1:13" ht="22.5" customHeight="1">
      <c r="A108" s="220" t="s">
        <v>536</v>
      </c>
      <c r="B108" s="219"/>
      <c r="C108" s="6"/>
      <c r="D108" s="6"/>
      <c r="E108" s="6"/>
      <c r="F108" s="132"/>
      <c r="G108" s="132"/>
      <c r="H108" s="132"/>
      <c r="I108" s="1"/>
      <c r="J108" s="1"/>
      <c r="K108" s="1"/>
      <c r="L108" s="1"/>
      <c r="M108" s="1"/>
    </row>
    <row r="109" spans="1:13" ht="35.25" customHeight="1">
      <c r="A109" s="37" t="s">
        <v>537</v>
      </c>
      <c r="B109" s="44" t="s">
        <v>410</v>
      </c>
      <c r="C109" s="39">
        <v>0</v>
      </c>
      <c r="D109" s="39">
        <v>0</v>
      </c>
      <c r="E109" s="39">
        <v>0</v>
      </c>
      <c r="F109" s="127" t="s">
        <v>403</v>
      </c>
      <c r="G109" s="127" t="s">
        <v>274</v>
      </c>
      <c r="H109" s="127" t="s">
        <v>275</v>
      </c>
      <c r="I109" s="1"/>
      <c r="J109" s="1"/>
      <c r="K109" s="1"/>
      <c r="L109" s="1"/>
      <c r="M109" s="1"/>
    </row>
    <row r="110" spans="6:8" ht="69" customHeight="1">
      <c r="F110" s="133"/>
      <c r="G110" s="133"/>
      <c r="H110" s="133"/>
    </row>
    <row r="111" spans="1:13" s="1" customFormat="1" ht="15.75" customHeight="1">
      <c r="A111" s="223" t="s">
        <v>778</v>
      </c>
      <c r="B111" s="224"/>
      <c r="C111" s="218" t="s">
        <v>760</v>
      </c>
      <c r="D111" s="218" t="s">
        <v>645</v>
      </c>
      <c r="E111" s="218" t="s">
        <v>761</v>
      </c>
      <c r="F111" s="167" t="s">
        <v>208</v>
      </c>
      <c r="G111" s="167" t="s">
        <v>209</v>
      </c>
      <c r="H111" s="168" t="s">
        <v>210</v>
      </c>
      <c r="I111" s="2"/>
      <c r="J111" s="2"/>
      <c r="K111" s="2"/>
      <c r="L111" s="2"/>
      <c r="M111" s="2"/>
    </row>
    <row r="112" spans="1:13" ht="15.75" customHeight="1">
      <c r="A112" s="225"/>
      <c r="B112" s="226"/>
      <c r="C112" s="217"/>
      <c r="D112" s="217"/>
      <c r="E112" s="217"/>
      <c r="F112" s="170"/>
      <c r="G112" s="170"/>
      <c r="H112" s="169"/>
      <c r="I112" s="2"/>
      <c r="J112" s="2"/>
      <c r="K112" s="2"/>
      <c r="L112" s="2"/>
      <c r="M112" s="2"/>
    </row>
    <row r="113" spans="1:13" ht="11.25" customHeight="1">
      <c r="A113" s="215">
        <v>1</v>
      </c>
      <c r="B113" s="216"/>
      <c r="C113" s="56">
        <v>2</v>
      </c>
      <c r="D113" s="56">
        <v>3</v>
      </c>
      <c r="E113" s="56">
        <v>4</v>
      </c>
      <c r="F113" s="130">
        <v>5</v>
      </c>
      <c r="G113" s="130">
        <v>6</v>
      </c>
      <c r="H113" s="130">
        <v>7</v>
      </c>
      <c r="I113" s="2"/>
      <c r="J113" s="2"/>
      <c r="K113" s="2"/>
      <c r="L113" s="2"/>
      <c r="M113" s="2"/>
    </row>
    <row r="114" spans="1:13" ht="25.5" customHeight="1">
      <c r="A114" s="221" t="s">
        <v>538</v>
      </c>
      <c r="B114" s="221"/>
      <c r="C114" s="45">
        <f>C116</f>
        <v>0</v>
      </c>
      <c r="D114" s="45">
        <f>D116</f>
        <v>100000</v>
      </c>
      <c r="E114" s="45">
        <f>E116</f>
        <v>100000</v>
      </c>
      <c r="F114" s="131"/>
      <c r="G114" s="131"/>
      <c r="H114" s="131"/>
      <c r="I114" s="1"/>
      <c r="J114" s="1"/>
      <c r="K114" s="1"/>
      <c r="L114" s="1"/>
      <c r="M114" s="1"/>
    </row>
    <row r="115" spans="1:13" ht="22.5" customHeight="1">
      <c r="A115" s="219" t="s">
        <v>484</v>
      </c>
      <c r="B115" s="219"/>
      <c r="C115" s="6"/>
      <c r="D115" s="6"/>
      <c r="E115" s="6"/>
      <c r="F115" s="132"/>
      <c r="G115" s="132"/>
      <c r="H115" s="132"/>
      <c r="I115" s="1"/>
      <c r="J115" s="1"/>
      <c r="K115" s="1"/>
      <c r="L115" s="1"/>
      <c r="M115" s="1"/>
    </row>
    <row r="116" spans="1:13" ht="34.5" customHeight="1">
      <c r="A116" s="37" t="s">
        <v>539</v>
      </c>
      <c r="B116" s="44" t="s">
        <v>41</v>
      </c>
      <c r="C116" s="39">
        <v>0</v>
      </c>
      <c r="D116" s="39">
        <v>100000</v>
      </c>
      <c r="E116" s="39">
        <v>100000</v>
      </c>
      <c r="F116" s="127" t="s">
        <v>276</v>
      </c>
      <c r="G116" s="127" t="s">
        <v>274</v>
      </c>
      <c r="H116" s="127" t="s">
        <v>277</v>
      </c>
      <c r="I116" s="1"/>
      <c r="J116" s="1"/>
      <c r="K116" s="1"/>
      <c r="L116" s="1"/>
      <c r="M116" s="1"/>
    </row>
    <row r="117" spans="1:13" ht="24" customHeight="1">
      <c r="A117" s="221" t="s">
        <v>227</v>
      </c>
      <c r="B117" s="221"/>
      <c r="C117" s="45">
        <f>C119</f>
        <v>2800000</v>
      </c>
      <c r="D117" s="45">
        <f>D119</f>
        <v>0</v>
      </c>
      <c r="E117" s="45">
        <f>E119</f>
        <v>0</v>
      </c>
      <c r="F117" s="131"/>
      <c r="G117" s="131"/>
      <c r="H117" s="131"/>
      <c r="I117" s="1"/>
      <c r="J117" s="1"/>
      <c r="K117" s="1"/>
      <c r="L117" s="1"/>
      <c r="M117" s="1"/>
    </row>
    <row r="118" spans="1:13" ht="27" customHeight="1">
      <c r="A118" s="220" t="s">
        <v>680</v>
      </c>
      <c r="B118" s="219"/>
      <c r="C118" s="6"/>
      <c r="D118" s="6"/>
      <c r="E118" s="6"/>
      <c r="F118" s="132"/>
      <c r="G118" s="132"/>
      <c r="H118" s="132"/>
      <c r="I118" s="1"/>
      <c r="J118" s="1"/>
      <c r="K118" s="1"/>
      <c r="L118" s="1"/>
      <c r="M118" s="1"/>
    </row>
    <row r="119" spans="1:13" ht="45" customHeight="1">
      <c r="A119" s="37" t="s">
        <v>540</v>
      </c>
      <c r="B119" s="44" t="s">
        <v>644</v>
      </c>
      <c r="C119" s="39">
        <v>2800000</v>
      </c>
      <c r="D119" s="39">
        <v>0</v>
      </c>
      <c r="E119" s="39">
        <v>0</v>
      </c>
      <c r="F119" s="127" t="s">
        <v>278</v>
      </c>
      <c r="G119" s="127" t="s">
        <v>279</v>
      </c>
      <c r="H119" s="127" t="s">
        <v>287</v>
      </c>
      <c r="I119" s="1"/>
      <c r="J119" s="1"/>
      <c r="K119" s="1"/>
      <c r="L119" s="1"/>
      <c r="M119" s="1"/>
    </row>
    <row r="120" spans="1:13" ht="24" customHeight="1">
      <c r="A120" s="221" t="s">
        <v>228</v>
      </c>
      <c r="B120" s="221"/>
      <c r="C120" s="45">
        <f>C122</f>
        <v>414000</v>
      </c>
      <c r="D120" s="45">
        <f>D122</f>
        <v>500000</v>
      </c>
      <c r="E120" s="45">
        <f>E122</f>
        <v>1000000</v>
      </c>
      <c r="F120" s="131"/>
      <c r="G120" s="131"/>
      <c r="H120" s="131"/>
      <c r="I120" s="1"/>
      <c r="J120" s="1"/>
      <c r="K120" s="1"/>
      <c r="L120" s="1"/>
      <c r="M120" s="1"/>
    </row>
    <row r="121" spans="1:13" ht="27" customHeight="1">
      <c r="A121" s="220" t="s">
        <v>790</v>
      </c>
      <c r="B121" s="219"/>
      <c r="C121" s="6"/>
      <c r="D121" s="6"/>
      <c r="E121" s="6"/>
      <c r="F121" s="132"/>
      <c r="G121" s="132"/>
      <c r="H121" s="132"/>
      <c r="I121" s="1"/>
      <c r="J121" s="1"/>
      <c r="K121" s="1"/>
      <c r="L121" s="1"/>
      <c r="M121" s="1"/>
    </row>
    <row r="122" spans="1:13" ht="45" customHeight="1">
      <c r="A122" s="37" t="s">
        <v>791</v>
      </c>
      <c r="B122" s="44" t="s">
        <v>792</v>
      </c>
      <c r="C122" s="39">
        <v>414000</v>
      </c>
      <c r="D122" s="39">
        <v>500000</v>
      </c>
      <c r="E122" s="39">
        <v>1000000</v>
      </c>
      <c r="F122" s="127" t="s">
        <v>793</v>
      </c>
      <c r="G122" s="127" t="s">
        <v>794</v>
      </c>
      <c r="H122" s="127" t="s">
        <v>795</v>
      </c>
      <c r="I122" s="1"/>
      <c r="J122" s="1"/>
      <c r="K122" s="1"/>
      <c r="L122" s="1"/>
      <c r="M122" s="1"/>
    </row>
    <row r="123" spans="1:8" ht="30" customHeight="1">
      <c r="A123" s="228" t="s">
        <v>24</v>
      </c>
      <c r="B123" s="228"/>
      <c r="C123" s="46">
        <f>C7+C10+C20+C30+C35+C42+C57+C60+C67+C77+C82+C85+C96+C107+C114+C117+C17+C120</f>
        <v>15974500</v>
      </c>
      <c r="D123" s="46">
        <f>D7+D10+D20+D30+D35+D42+D57+D60+D67+D77+D82+D85+D96+D107+D114+D117+D17+D120</f>
        <v>17480000</v>
      </c>
      <c r="E123" s="46">
        <f>E7+E10+E20+E30+E35+E42+E57+E60+E67+E77+E82+E85+E96+E107+E114+E117+E17+E120</f>
        <v>16230000</v>
      </c>
      <c r="F123" s="46"/>
      <c r="G123" s="46"/>
      <c r="H123" s="46"/>
    </row>
    <row r="124" spans="1:13" ht="36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23.25" customHeight="1">
      <c r="A125" s="4"/>
      <c r="B125" s="10" t="str">
        <f>'3)Funkc.'!B50</f>
        <v>Hvar, 28. srpnja, 2020. god.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</sheetData>
  <sheetProtection/>
  <mergeCells count="107">
    <mergeCell ref="A17:B17"/>
    <mergeCell ref="A18:B18"/>
    <mergeCell ref="A120:B120"/>
    <mergeCell ref="A121:B121"/>
    <mergeCell ref="C93:C94"/>
    <mergeCell ref="D93:D94"/>
    <mergeCell ref="A55:B55"/>
    <mergeCell ref="A63:B63"/>
    <mergeCell ref="A57:B57"/>
    <mergeCell ref="A61:B61"/>
    <mergeCell ref="A28:B28"/>
    <mergeCell ref="A49:B49"/>
    <mergeCell ref="A51:B51"/>
    <mergeCell ref="E93:E94"/>
    <mergeCell ref="F93:F94"/>
    <mergeCell ref="G93:G94"/>
    <mergeCell ref="C46:C47"/>
    <mergeCell ref="D46:D47"/>
    <mergeCell ref="A74:B75"/>
    <mergeCell ref="C74:C75"/>
    <mergeCell ref="A58:B58"/>
    <mergeCell ref="C111:C112"/>
    <mergeCell ref="D111:D112"/>
    <mergeCell ref="E111:E112"/>
    <mergeCell ref="F111:F112"/>
    <mergeCell ref="A40:B40"/>
    <mergeCell ref="D74:D75"/>
    <mergeCell ref="E74:E75"/>
    <mergeCell ref="A53:B53"/>
    <mergeCell ref="E46:E47"/>
    <mergeCell ref="G111:G112"/>
    <mergeCell ref="H111:H112"/>
    <mergeCell ref="H74:H75"/>
    <mergeCell ref="F46:F47"/>
    <mergeCell ref="G46:G47"/>
    <mergeCell ref="H46:H47"/>
    <mergeCell ref="H93:H94"/>
    <mergeCell ref="F74:F75"/>
    <mergeCell ref="G74:G75"/>
    <mergeCell ref="A7:B7"/>
    <mergeCell ref="A8:B8"/>
    <mergeCell ref="A26:B26"/>
    <mergeCell ref="A10:B10"/>
    <mergeCell ref="A11:B11"/>
    <mergeCell ref="A36:B36"/>
    <mergeCell ref="A20:B20"/>
    <mergeCell ref="A15:B15"/>
    <mergeCell ref="A30:B30"/>
    <mergeCell ref="A31:B31"/>
    <mergeCell ref="A123:B123"/>
    <mergeCell ref="A99:B99"/>
    <mergeCell ref="A107:B107"/>
    <mergeCell ref="A101:B101"/>
    <mergeCell ref="A114:B114"/>
    <mergeCell ref="A108:B108"/>
    <mergeCell ref="A115:B115"/>
    <mergeCell ref="A113:B113"/>
    <mergeCell ref="A111:B112"/>
    <mergeCell ref="A103:B103"/>
    <mergeCell ref="A93:B94"/>
    <mergeCell ref="A2:H2"/>
    <mergeCell ref="C4:C5"/>
    <mergeCell ref="D4:D5"/>
    <mergeCell ref="E4:E5"/>
    <mergeCell ref="A4:B5"/>
    <mergeCell ref="H4:H5"/>
    <mergeCell ref="G4:G5"/>
    <mergeCell ref="F4:F5"/>
    <mergeCell ref="A38:B38"/>
    <mergeCell ref="A90:B90"/>
    <mergeCell ref="A88:B88"/>
    <mergeCell ref="A6:B6"/>
    <mergeCell ref="A42:B42"/>
    <mergeCell ref="A43:B43"/>
    <mergeCell ref="A35:B35"/>
    <mergeCell ref="A13:B13"/>
    <mergeCell ref="A65:B65"/>
    <mergeCell ref="A70:B70"/>
    <mergeCell ref="A68:B68"/>
    <mergeCell ref="A80:B80"/>
    <mergeCell ref="A24:B24"/>
    <mergeCell ref="A46:B47"/>
    <mergeCell ref="A78:B78"/>
    <mergeCell ref="A67:B67"/>
    <mergeCell ref="A77:B77"/>
    <mergeCell ref="A76:B76"/>
    <mergeCell ref="A48:B48"/>
    <mergeCell ref="A60:B60"/>
    <mergeCell ref="A33:B33"/>
    <mergeCell ref="A83:B83"/>
    <mergeCell ref="A97:B97"/>
    <mergeCell ref="A118:B118"/>
    <mergeCell ref="A85:B85"/>
    <mergeCell ref="A82:B82"/>
    <mergeCell ref="A117:B117"/>
    <mergeCell ref="A105:B105"/>
    <mergeCell ref="A95:B95"/>
    <mergeCell ref="A86:B86"/>
    <mergeCell ref="A96:B96"/>
    <mergeCell ref="H21:H22"/>
    <mergeCell ref="A23:B23"/>
    <mergeCell ref="A21:B22"/>
    <mergeCell ref="C21:C22"/>
    <mergeCell ref="D21:D22"/>
    <mergeCell ref="E21:E22"/>
    <mergeCell ref="F21:F22"/>
    <mergeCell ref="G21:G22"/>
  </mergeCells>
  <printOptions/>
  <pageMargins left="0.7086614173228347" right="0.4330708661417323" top="0.7874015748031497" bottom="0.5118110236220472" header="0.5905511811023623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75" zoomScalePageLayoutView="0" workbookViewId="0" topLeftCell="A27">
      <selection activeCell="B38" sqref="B38"/>
    </sheetView>
  </sheetViews>
  <sheetFormatPr defaultColWidth="9.140625" defaultRowHeight="12.75"/>
  <cols>
    <col min="1" max="1" width="10.140625" style="0" customWidth="1"/>
    <col min="2" max="2" width="48.00390625" style="0" customWidth="1"/>
    <col min="3" max="5" width="10.7109375" style="0" customWidth="1"/>
    <col min="6" max="8" width="15.7109375" style="0" customWidth="1"/>
    <col min="9" max="13" width="9.28125" style="0" bestFit="1" customWidth="1"/>
  </cols>
  <sheetData>
    <row r="1" spans="1:13" ht="26.25" customHeight="1">
      <c r="A1" s="9" t="s">
        <v>25</v>
      </c>
      <c r="B1" s="7"/>
      <c r="C1" s="7"/>
      <c r="D1" s="7"/>
      <c r="E1" s="7"/>
      <c r="F1" s="7"/>
      <c r="G1" s="7"/>
      <c r="H1" s="7"/>
      <c r="I1" s="4"/>
      <c r="J1" s="4"/>
      <c r="K1" s="4"/>
      <c r="L1" s="4"/>
      <c r="M1" s="4"/>
    </row>
    <row r="2" spans="1:8" ht="50.25" customHeight="1">
      <c r="A2" s="227" t="s">
        <v>797</v>
      </c>
      <c r="B2" s="227"/>
      <c r="C2" s="227"/>
      <c r="D2" s="227"/>
      <c r="E2" s="227"/>
      <c r="F2" s="227"/>
      <c r="G2" s="227"/>
      <c r="H2" s="227"/>
    </row>
    <row r="3" ht="16.5" customHeight="1"/>
    <row r="4" spans="1:12" s="1" customFormat="1" ht="16.5" customHeight="1">
      <c r="A4" s="217" t="s">
        <v>216</v>
      </c>
      <c r="B4" s="217"/>
      <c r="C4" s="218" t="s">
        <v>760</v>
      </c>
      <c r="D4" s="218" t="s">
        <v>645</v>
      </c>
      <c r="E4" s="218" t="s">
        <v>761</v>
      </c>
      <c r="F4" s="217" t="s">
        <v>208</v>
      </c>
      <c r="G4" s="217" t="s">
        <v>209</v>
      </c>
      <c r="H4" s="218" t="s">
        <v>210</v>
      </c>
      <c r="I4" s="2"/>
      <c r="J4" s="2"/>
      <c r="K4" s="2"/>
      <c r="L4" s="2"/>
    </row>
    <row r="5" spans="1:12" ht="13.5" customHeight="1">
      <c r="A5" s="217"/>
      <c r="B5" s="217"/>
      <c r="C5" s="217"/>
      <c r="D5" s="217"/>
      <c r="E5" s="217"/>
      <c r="F5" s="217"/>
      <c r="G5" s="217"/>
      <c r="H5" s="217"/>
      <c r="I5" s="2"/>
      <c r="J5" s="2"/>
      <c r="K5" s="2"/>
      <c r="L5" s="2"/>
    </row>
    <row r="6" spans="1:13" ht="11.25" customHeight="1">
      <c r="A6" s="215">
        <v>1</v>
      </c>
      <c r="B6" s="216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2"/>
      <c r="J6" s="2"/>
      <c r="K6" s="2"/>
      <c r="L6" s="2"/>
      <c r="M6" s="2"/>
    </row>
    <row r="7" spans="1:13" ht="25.5" customHeight="1">
      <c r="A7" s="221" t="s">
        <v>413</v>
      </c>
      <c r="B7" s="221"/>
      <c r="C7" s="45">
        <f>C9</f>
        <v>190000</v>
      </c>
      <c r="D7" s="45">
        <f>D9</f>
        <v>450000</v>
      </c>
      <c r="E7" s="45">
        <f>E9</f>
        <v>450000</v>
      </c>
      <c r="F7" s="35"/>
      <c r="G7" s="35"/>
      <c r="H7" s="35"/>
      <c r="I7" s="1"/>
      <c r="J7" s="1"/>
      <c r="K7" s="1"/>
      <c r="L7" s="1"/>
      <c r="M7" s="1"/>
    </row>
    <row r="8" spans="1:13" ht="22.5" customHeight="1">
      <c r="A8" s="219" t="s">
        <v>799</v>
      </c>
      <c r="B8" s="219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36.75" customHeight="1">
      <c r="A9" s="47" t="s">
        <v>444</v>
      </c>
      <c r="B9" s="38" t="s">
        <v>798</v>
      </c>
      <c r="C9" s="41">
        <v>190000</v>
      </c>
      <c r="D9" s="42">
        <v>450000</v>
      </c>
      <c r="E9" s="42">
        <v>450000</v>
      </c>
      <c r="F9" s="43" t="s">
        <v>660</v>
      </c>
      <c r="G9" s="128" t="s">
        <v>661</v>
      </c>
      <c r="H9" s="43" t="s">
        <v>662</v>
      </c>
      <c r="I9" s="1"/>
      <c r="J9" s="1"/>
      <c r="K9" s="1"/>
      <c r="L9" s="1"/>
      <c r="M9" s="1"/>
    </row>
    <row r="10" spans="1:13" ht="26.25" customHeight="1">
      <c r="A10" s="221" t="s">
        <v>301</v>
      </c>
      <c r="B10" s="221"/>
      <c r="C10" s="45">
        <f>C12+C14</f>
        <v>1307000</v>
      </c>
      <c r="D10" s="45">
        <f>D12+D14</f>
        <v>3500000</v>
      </c>
      <c r="E10" s="45">
        <f>E12+E14</f>
        <v>4500000</v>
      </c>
      <c r="F10" s="35"/>
      <c r="G10" s="35"/>
      <c r="H10" s="35"/>
      <c r="I10" s="1"/>
      <c r="J10" s="1"/>
      <c r="K10" s="1"/>
      <c r="L10" s="1"/>
      <c r="M10" s="1"/>
    </row>
    <row r="11" spans="1:13" ht="34.5" customHeight="1">
      <c r="A11" s="220" t="s">
        <v>681</v>
      </c>
      <c r="B11" s="219"/>
      <c r="C11" s="6"/>
      <c r="D11" s="6"/>
      <c r="E11" s="6"/>
      <c r="F11" s="6"/>
      <c r="G11" s="6"/>
      <c r="H11" s="6"/>
      <c r="I11" s="1"/>
      <c r="J11" s="1"/>
      <c r="K11" s="1"/>
      <c r="L11" s="1"/>
      <c r="M11" s="1"/>
    </row>
    <row r="12" spans="1:13" ht="72.75" customHeight="1">
      <c r="A12" s="48" t="s">
        <v>314</v>
      </c>
      <c r="B12" s="40" t="s">
        <v>315</v>
      </c>
      <c r="C12" s="41">
        <v>0</v>
      </c>
      <c r="D12" s="42">
        <v>2000000</v>
      </c>
      <c r="E12" s="42">
        <v>3000000</v>
      </c>
      <c r="F12" s="43" t="s">
        <v>248</v>
      </c>
      <c r="G12" s="43" t="s">
        <v>289</v>
      </c>
      <c r="H12" s="129" t="s">
        <v>663</v>
      </c>
      <c r="I12" s="1"/>
      <c r="J12" s="1"/>
      <c r="K12" s="1"/>
      <c r="L12" s="1"/>
      <c r="M12" s="1"/>
    </row>
    <row r="13" spans="1:13" ht="22.5" customHeight="1">
      <c r="A13" s="219" t="s">
        <v>682</v>
      </c>
      <c r="B13" s="219"/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</row>
    <row r="14" spans="1:13" ht="61.5" customHeight="1">
      <c r="A14" s="48" t="s">
        <v>316</v>
      </c>
      <c r="B14" s="38" t="s">
        <v>541</v>
      </c>
      <c r="C14" s="41">
        <v>1307000</v>
      </c>
      <c r="D14" s="42">
        <v>1500000</v>
      </c>
      <c r="E14" s="42">
        <v>1500000</v>
      </c>
      <c r="F14" s="43" t="s">
        <v>249</v>
      </c>
      <c r="G14" s="43" t="s">
        <v>664</v>
      </c>
      <c r="H14" s="43" t="s">
        <v>665</v>
      </c>
      <c r="I14" s="1"/>
      <c r="J14" s="1"/>
      <c r="K14" s="1"/>
      <c r="L14" s="1"/>
      <c r="M14" s="1"/>
    </row>
    <row r="15" spans="1:13" ht="25.5" customHeight="1">
      <c r="A15" s="221" t="s">
        <v>465</v>
      </c>
      <c r="B15" s="221"/>
      <c r="C15" s="45">
        <f>C17</f>
        <v>0</v>
      </c>
      <c r="D15" s="45">
        <f>D17</f>
        <v>50000</v>
      </c>
      <c r="E15" s="45">
        <f>E17</f>
        <v>50000</v>
      </c>
      <c r="F15" s="35"/>
      <c r="G15" s="35"/>
      <c r="H15" s="35"/>
      <c r="I15" s="1"/>
      <c r="J15" s="1"/>
      <c r="K15" s="1"/>
      <c r="L15" s="1"/>
      <c r="M15" s="1"/>
    </row>
    <row r="16" spans="1:13" ht="16.5" customHeight="1">
      <c r="A16" s="219" t="s">
        <v>542</v>
      </c>
      <c r="B16" s="219"/>
      <c r="C16" s="6"/>
      <c r="D16" s="6"/>
      <c r="E16" s="6"/>
      <c r="F16" s="6"/>
      <c r="G16" s="6"/>
      <c r="H16" s="6"/>
      <c r="I16" s="1"/>
      <c r="J16" s="1"/>
      <c r="K16" s="1"/>
      <c r="L16" s="1"/>
      <c r="M16" s="1"/>
    </row>
    <row r="17" spans="1:13" ht="50.25" customHeight="1">
      <c r="A17" s="47" t="s">
        <v>543</v>
      </c>
      <c r="B17" s="38" t="s">
        <v>211</v>
      </c>
      <c r="C17" s="41">
        <v>0</v>
      </c>
      <c r="D17" s="42">
        <v>50000</v>
      </c>
      <c r="E17" s="42">
        <v>50000</v>
      </c>
      <c r="F17" s="43" t="s">
        <v>256</v>
      </c>
      <c r="G17" s="43" t="s">
        <v>257</v>
      </c>
      <c r="H17" s="43" t="s">
        <v>258</v>
      </c>
      <c r="I17" s="1"/>
      <c r="J17" s="1"/>
      <c r="K17" s="1"/>
      <c r="L17" s="1"/>
      <c r="M17" s="1"/>
    </row>
    <row r="18" spans="1:13" ht="25.5" customHeight="1">
      <c r="A18" s="221" t="s">
        <v>470</v>
      </c>
      <c r="B18" s="221"/>
      <c r="C18" s="45">
        <f>C20</f>
        <v>50000</v>
      </c>
      <c r="D18" s="45">
        <f>D20</f>
        <v>0</v>
      </c>
      <c r="E18" s="45">
        <f>E20</f>
        <v>0</v>
      </c>
      <c r="F18" s="35"/>
      <c r="G18" s="35"/>
      <c r="H18" s="35"/>
      <c r="I18" s="1"/>
      <c r="J18" s="1"/>
      <c r="K18" s="1"/>
      <c r="L18" s="1"/>
      <c r="M18" s="1"/>
    </row>
    <row r="19" spans="1:13" ht="16.5" customHeight="1">
      <c r="A19" s="237" t="s">
        <v>813</v>
      </c>
      <c r="B19" s="237"/>
      <c r="C19" s="6"/>
      <c r="D19" s="6"/>
      <c r="E19" s="6"/>
      <c r="F19" s="6"/>
      <c r="G19" s="6"/>
      <c r="H19" s="6"/>
      <c r="I19" s="1"/>
      <c r="J19" s="1"/>
      <c r="K19" s="1"/>
      <c r="L19" s="1"/>
      <c r="M19" s="1"/>
    </row>
    <row r="20" spans="1:13" ht="50.25" customHeight="1">
      <c r="A20" s="47" t="s">
        <v>814</v>
      </c>
      <c r="B20" s="38" t="s">
        <v>815</v>
      </c>
      <c r="C20" s="41">
        <v>50000</v>
      </c>
      <c r="D20" s="42">
        <v>0</v>
      </c>
      <c r="E20" s="42">
        <v>0</v>
      </c>
      <c r="F20" s="43" t="s">
        <v>816</v>
      </c>
      <c r="G20" s="43" t="s">
        <v>817</v>
      </c>
      <c r="H20" s="43" t="s">
        <v>818</v>
      </c>
      <c r="I20" s="1"/>
      <c r="J20" s="1"/>
      <c r="K20" s="1"/>
      <c r="L20" s="1"/>
      <c r="M20" s="1"/>
    </row>
    <row r="21" ht="55.5" customHeight="1"/>
    <row r="22" spans="1:12" s="1" customFormat="1" ht="16.5" customHeight="1">
      <c r="A22" s="239" t="s">
        <v>216</v>
      </c>
      <c r="B22" s="236"/>
      <c r="C22" s="218" t="s">
        <v>760</v>
      </c>
      <c r="D22" s="218" t="s">
        <v>645</v>
      </c>
      <c r="E22" s="218" t="s">
        <v>761</v>
      </c>
      <c r="F22" s="236" t="s">
        <v>208</v>
      </c>
      <c r="G22" s="236" t="s">
        <v>209</v>
      </c>
      <c r="H22" s="238" t="s">
        <v>210</v>
      </c>
      <c r="I22" s="2"/>
      <c r="J22" s="2"/>
      <c r="K22" s="2"/>
      <c r="L22" s="2"/>
    </row>
    <row r="23" spans="1:12" ht="13.5" customHeight="1">
      <c r="A23" s="236"/>
      <c r="B23" s="236"/>
      <c r="C23" s="217"/>
      <c r="D23" s="217"/>
      <c r="E23" s="217"/>
      <c r="F23" s="236"/>
      <c r="G23" s="236"/>
      <c r="H23" s="236"/>
      <c r="I23" s="2"/>
      <c r="J23" s="2"/>
      <c r="K23" s="2"/>
      <c r="L23" s="2"/>
    </row>
    <row r="24" spans="1:13" ht="11.25" customHeight="1">
      <c r="A24" s="215">
        <v>1</v>
      </c>
      <c r="B24" s="216"/>
      <c r="C24" s="56">
        <v>2</v>
      </c>
      <c r="D24" s="56">
        <v>3</v>
      </c>
      <c r="E24" s="56">
        <v>4</v>
      </c>
      <c r="F24" s="56">
        <v>5</v>
      </c>
      <c r="G24" s="56">
        <v>6</v>
      </c>
      <c r="H24" s="56">
        <v>7</v>
      </c>
      <c r="I24" s="2"/>
      <c r="J24" s="2"/>
      <c r="K24" s="2"/>
      <c r="L24" s="2"/>
      <c r="M24" s="2"/>
    </row>
    <row r="25" spans="1:13" ht="25.5" customHeight="1">
      <c r="A25" s="221" t="s">
        <v>473</v>
      </c>
      <c r="B25" s="221"/>
      <c r="C25" s="45">
        <f>C27</f>
        <v>0</v>
      </c>
      <c r="D25" s="45">
        <f>D27</f>
        <v>0</v>
      </c>
      <c r="E25" s="45">
        <f>E27</f>
        <v>0</v>
      </c>
      <c r="F25" s="35"/>
      <c r="G25" s="35"/>
      <c r="H25" s="35"/>
      <c r="I25" s="1"/>
      <c r="J25" s="1"/>
      <c r="K25" s="1"/>
      <c r="L25" s="1"/>
      <c r="M25" s="1"/>
    </row>
    <row r="26" spans="1:13" ht="22.5" customHeight="1">
      <c r="A26" s="219" t="s">
        <v>544</v>
      </c>
      <c r="B26" s="219"/>
      <c r="C26" s="6"/>
      <c r="D26" s="6"/>
      <c r="E26" s="6"/>
      <c r="F26" s="6"/>
      <c r="G26" s="6"/>
      <c r="H26" s="6"/>
      <c r="I26" s="1"/>
      <c r="J26" s="1"/>
      <c r="K26" s="1"/>
      <c r="L26" s="1"/>
      <c r="M26" s="1"/>
    </row>
    <row r="27" spans="1:13" ht="39.75" customHeight="1">
      <c r="A27" s="47" t="s">
        <v>545</v>
      </c>
      <c r="B27" s="38" t="s">
        <v>224</v>
      </c>
      <c r="C27" s="41">
        <v>0</v>
      </c>
      <c r="D27" s="42">
        <v>0</v>
      </c>
      <c r="E27" s="42">
        <v>0</v>
      </c>
      <c r="F27" s="43" t="s">
        <v>280</v>
      </c>
      <c r="G27" s="43" t="s">
        <v>281</v>
      </c>
      <c r="H27" s="43" t="s">
        <v>282</v>
      </c>
      <c r="I27" s="1"/>
      <c r="J27" s="1"/>
      <c r="K27" s="1"/>
      <c r="L27" s="1"/>
      <c r="M27" s="1"/>
    </row>
    <row r="28" spans="1:13" ht="27" customHeight="1">
      <c r="A28" s="221" t="s">
        <v>228</v>
      </c>
      <c r="B28" s="221"/>
      <c r="C28" s="45">
        <f>C30</f>
        <v>77000</v>
      </c>
      <c r="D28" s="45">
        <f>D30</f>
        <v>80000</v>
      </c>
      <c r="E28" s="45">
        <f>E30</f>
        <v>80000</v>
      </c>
      <c r="F28" s="35"/>
      <c r="G28" s="35"/>
      <c r="H28" s="35"/>
      <c r="I28" s="1"/>
      <c r="J28" s="1"/>
      <c r="K28" s="1"/>
      <c r="L28" s="1"/>
      <c r="M28" s="1"/>
    </row>
    <row r="29" spans="1:13" ht="22.5" customHeight="1">
      <c r="A29" s="219" t="s">
        <v>229</v>
      </c>
      <c r="B29" s="219"/>
      <c r="C29" s="6"/>
      <c r="D29" s="6"/>
      <c r="E29" s="6"/>
      <c r="F29" s="6"/>
      <c r="G29" s="6"/>
      <c r="H29" s="6"/>
      <c r="I29" s="1"/>
      <c r="J29" s="1"/>
      <c r="K29" s="1"/>
      <c r="L29" s="1"/>
      <c r="M29" s="1"/>
    </row>
    <row r="30" spans="1:13" ht="45.75" customHeight="1">
      <c r="A30" s="47" t="s">
        <v>230</v>
      </c>
      <c r="B30" s="38" t="s">
        <v>231</v>
      </c>
      <c r="C30" s="41">
        <v>77000</v>
      </c>
      <c r="D30" s="42">
        <v>80000</v>
      </c>
      <c r="E30" s="42">
        <v>80000</v>
      </c>
      <c r="F30" s="43" t="s">
        <v>283</v>
      </c>
      <c r="G30" s="43" t="s">
        <v>288</v>
      </c>
      <c r="H30" s="43" t="s">
        <v>284</v>
      </c>
      <c r="I30" s="1"/>
      <c r="J30" s="1"/>
      <c r="K30" s="1"/>
      <c r="L30" s="1"/>
      <c r="M30" s="1"/>
    </row>
    <row r="31" spans="1:8" ht="27.75" customHeight="1">
      <c r="A31" s="228" t="s">
        <v>24</v>
      </c>
      <c r="B31" s="228"/>
      <c r="C31" s="46">
        <f>C7+C10+C15+C18+C25+C28</f>
        <v>1624000</v>
      </c>
      <c r="D31" s="46">
        <f>D7+D10+D15+D18+D25+D28</f>
        <v>4080000</v>
      </c>
      <c r="E31" s="46">
        <f>E7+E10+E15+E18+E25+E28</f>
        <v>5080000</v>
      </c>
      <c r="F31" s="46"/>
      <c r="G31" s="46"/>
      <c r="H31" s="46"/>
    </row>
    <row r="32" spans="4:5" ht="39.75" customHeight="1">
      <c r="D32" s="3"/>
      <c r="E32" s="3"/>
    </row>
    <row r="33" spans="4:5" ht="33" customHeight="1">
      <c r="D33" s="3"/>
      <c r="E33" s="3"/>
    </row>
    <row r="34" spans="2:8" ht="26.25" customHeight="1">
      <c r="B34" s="108" t="str">
        <f>'3)Funkc.'!B50</f>
        <v>Hvar, 28. srpnja, 2020. god.</v>
      </c>
      <c r="C34" s="7"/>
      <c r="D34" s="7"/>
      <c r="E34" s="7"/>
      <c r="F34" s="7"/>
      <c r="G34" s="7"/>
      <c r="H34" s="23"/>
    </row>
    <row r="35" spans="4:8" ht="36.75" customHeight="1">
      <c r="D35" s="3"/>
      <c r="E35" s="3"/>
      <c r="H35" s="1"/>
    </row>
    <row r="36" spans="2:8" ht="12.75">
      <c r="B36" s="7"/>
      <c r="C36" s="7"/>
      <c r="D36" s="7"/>
      <c r="E36" s="7"/>
      <c r="F36" s="7"/>
      <c r="G36" s="7"/>
      <c r="H36" s="23"/>
    </row>
  </sheetData>
  <sheetProtection/>
  <mergeCells count="31">
    <mergeCell ref="A8:B8"/>
    <mergeCell ref="A28:B28"/>
    <mergeCell ref="A19:B19"/>
    <mergeCell ref="H22:H23"/>
    <mergeCell ref="A24:B24"/>
    <mergeCell ref="C4:C5"/>
    <mergeCell ref="D4:D5"/>
    <mergeCell ref="A6:B6"/>
    <mergeCell ref="A22:B23"/>
    <mergeCell ref="C22:C23"/>
    <mergeCell ref="D22:D23"/>
    <mergeCell ref="A10:B10"/>
    <mergeCell ref="A7:B7"/>
    <mergeCell ref="E22:E23"/>
    <mergeCell ref="F22:F23"/>
    <mergeCell ref="G22:G23"/>
    <mergeCell ref="A31:B31"/>
    <mergeCell ref="A29:B29"/>
    <mergeCell ref="A13:B13"/>
    <mergeCell ref="A15:B15"/>
    <mergeCell ref="A16:B16"/>
    <mergeCell ref="A4:B5"/>
    <mergeCell ref="A18:B18"/>
    <mergeCell ref="A2:H2"/>
    <mergeCell ref="A25:B25"/>
    <mergeCell ref="A26:B26"/>
    <mergeCell ref="F4:F5"/>
    <mergeCell ref="G4:G5"/>
    <mergeCell ref="H4:H5"/>
    <mergeCell ref="A11:B11"/>
    <mergeCell ref="E4:E5"/>
  </mergeCells>
  <printOptions/>
  <pageMargins left="0.5511811023622047" right="0.5511811023622047" top="0.5905511811023623" bottom="0.4724409448818898" header="0.35433070866141736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2020-07-31T11:17:35Z</cp:lastPrinted>
  <dcterms:created xsi:type="dcterms:W3CDTF">2004-01-09T13:07:12Z</dcterms:created>
  <dcterms:modified xsi:type="dcterms:W3CDTF">2020-07-31T11:23:44Z</dcterms:modified>
  <cp:category/>
  <cp:version/>
  <cp:contentType/>
  <cp:contentStatus/>
</cp:coreProperties>
</file>