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6"/>
  </bookViews>
  <sheets>
    <sheet name="1) Opći" sheetId="1" r:id="rId1"/>
    <sheet name="2) Posebni" sheetId="2" r:id="rId2"/>
    <sheet name="3)Funkc." sheetId="3" r:id="rId3"/>
    <sheet name="4)Dopuna prih." sheetId="4" r:id="rId4"/>
    <sheet name="5)Dopuna rash." sheetId="5" r:id="rId5"/>
    <sheet name="7)Investic" sheetId="6" r:id="rId6"/>
    <sheet name="8)K.pomoći" sheetId="7" r:id="rId7"/>
  </sheets>
  <definedNames>
    <definedName name="_xlnm.Print_Area" localSheetId="5">'7)Investic'!$A$1:$H$127</definedName>
    <definedName name="_xlnm.Print_Area" localSheetId="6">'8)K.pomoći'!$A$1:$H$41</definedName>
  </definedNames>
  <calcPr fullCalcOnLoad="1"/>
</workbook>
</file>

<file path=xl/sharedStrings.xml><?xml version="1.0" encoding="utf-8"?>
<sst xmlns="http://schemas.openxmlformats.org/spreadsheetml/2006/main" count="1494" uniqueCount="825">
  <si>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</si>
  <si>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</si>
  <si>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</si>
  <si>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</si>
  <si>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</si>
  <si>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</si>
  <si>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</si>
  <si>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</si>
  <si>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</si>
  <si>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</si>
  <si>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</si>
  <si>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</si>
  <si>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</si>
  <si>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</si>
  <si>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</si>
  <si>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</si>
  <si>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</si>
  <si>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</si>
  <si>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</si>
  <si>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</si>
  <si>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</si>
  <si>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</si>
  <si>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</si>
  <si>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</si>
  <si>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</si>
  <si>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</si>
  <si>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</si>
  <si>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</si>
  <si>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</si>
  <si>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</si>
  <si>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</si>
  <si>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</si>
  <si>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</si>
  <si>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</si>
  <si>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</si>
  <si>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</si>
  <si>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</si>
  <si>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</si>
  <si>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</si>
  <si>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</si>
  <si>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</si>
  <si>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</si>
  <si>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</si>
  <si>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</si>
  <si>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</si>
  <si>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</si>
  <si>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</si>
  <si>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</si>
  <si>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</si>
  <si>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</si>
  <si>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</si>
  <si>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</si>
  <si>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</si>
  <si>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</si>
  <si>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</si>
  <si>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</si>
  <si>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</si>
  <si>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</si>
  <si>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</si>
  <si>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</si>
  <si>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</si>
  <si>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</si>
  <si>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</si>
  <si>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</si>
  <si>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</si>
  <si>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</si>
  <si>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</si>
  <si>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</si>
  <si>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</si>
  <si>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</si>
  <si>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</si>
  <si>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</si>
  <si>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</si>
  <si>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</si>
  <si>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</si>
  <si>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</si>
  <si>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</si>
  <si>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</si>
  <si>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</si>
  <si>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</si>
  <si>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</si>
  <si>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</si>
  <si>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</si>
  <si>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</si>
  <si>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</si>
  <si>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</si>
  <si>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</si>
  <si>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</si>
  <si>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</si>
  <si>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</si>
  <si>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</si>
  <si>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</si>
  <si>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</si>
  <si>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</si>
  <si>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</si>
  <si>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</si>
  <si>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</si>
  <si>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</si>
  <si>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</si>
  <si>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</si>
  <si>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</si>
  <si>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</si>
  <si>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</si>
  <si>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</si>
  <si>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</si>
  <si>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</si>
  <si>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</si>
  <si>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</si>
  <si>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</si>
  <si>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</si>
  <si>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</si>
  <si>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</si>
  <si>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</si>
  <si>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</si>
  <si>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</si>
  <si>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</si>
  <si>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</si>
  <si>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</si>
  <si>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</si>
  <si>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</si>
  <si>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</si>
  <si>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</si>
  <si>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</si>
  <si>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</si>
  <si>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</si>
  <si>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</si>
  <si>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</si>
  <si>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</si>
  <si>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</si>
  <si>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</si>
  <si>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</si>
  <si>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</si>
  <si>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</si>
  <si>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</si>
  <si>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</si>
  <si>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</si>
  <si>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</si>
  <si>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</si>
  <si>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</si>
  <si>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</si>
  <si>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</si>
  <si>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</si>
  <si>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</si>
  <si>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</si>
  <si>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</si>
  <si>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</si>
  <si>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</si>
  <si>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</si>
  <si>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</si>
  <si>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</si>
  <si>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</si>
  <si>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</si>
  <si>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</si>
  <si>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</si>
  <si>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</si>
  <si>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</si>
  <si>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</si>
  <si>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</si>
  <si>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</si>
  <si>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</si>
  <si>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</si>
  <si>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</si>
  <si>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</si>
  <si>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</si>
  <si>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</si>
  <si>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</si>
  <si>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</si>
  <si>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</si>
  <si>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</si>
  <si>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</si>
  <si>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</si>
  <si>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</si>
  <si>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</si>
  <si>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</si>
  <si>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</si>
  <si>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</si>
  <si>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</si>
  <si>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</si>
  <si>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</si>
  <si>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</si>
  <si>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</si>
  <si>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</si>
  <si>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</si>
  <si>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</si>
  <si>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</si>
  <si>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</si>
  <si>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</si>
  <si>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</si>
  <si>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</si>
  <si>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</si>
  <si>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</si>
  <si>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</si>
  <si>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</si>
  <si>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</si>
  <si>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</si>
  <si>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</si>
  <si>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</si>
  <si>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</si>
  <si>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</si>
  <si>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</si>
  <si>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</si>
  <si>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</si>
  <si>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</si>
  <si>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</si>
  <si>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</si>
  <si>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</si>
  <si>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</si>
  <si>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</si>
  <si>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</si>
  <si>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</si>
  <si>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</si>
  <si>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</si>
  <si>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</si>
  <si>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</si>
  <si>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</si>
  <si>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</si>
  <si>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</si>
  <si>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</si>
  <si>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</si>
  <si>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</si>
  <si>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</si>
  <si>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</si>
  <si>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</si>
  <si>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</si>
  <si>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</si>
  <si>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</si>
  <si>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</si>
  <si>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</si>
  <si>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</si>
  <si>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</si>
  <si>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</si>
  <si>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</si>
  <si>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</si>
  <si>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</si>
  <si>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</si>
  <si>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</si>
  <si>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</si>
  <si>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</si>
  <si>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</si>
  <si>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</si>
  <si>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</si>
  <si>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</si>
  <si>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</si>
  <si>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</si>
  <si>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</si>
  <si>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</si>
  <si>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</si>
  <si>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</si>
  <si>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</si>
  <si>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Izgradnja novih i 
 uređenje postojećih cesta</t>
  </si>
  <si>
    <t xml:space="preserve"> Provođenje geodetsko-
 katastarske izmjere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</si>
  <si>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</si>
  <si>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</si>
  <si>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</si>
  <si>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</si>
  <si>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</si>
  <si>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</si>
  <si>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</si>
  <si>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</si>
  <si>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Izgradnja rasvjete i postava
 novih rasvjetnih tijela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</si>
  <si>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</si>
  <si>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</si>
  <si>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</si>
  <si>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</si>
  <si>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</si>
  <si>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</si>
  <si>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</si>
  <si>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</si>
  <si>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</si>
  <si>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</si>
  <si>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</si>
  <si>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</si>
  <si>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</si>
  <si>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</si>
  <si>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</si>
  <si>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</si>
  <si>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</si>
  <si>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</si>
  <si>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</si>
  <si>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</si>
  <si>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</si>
  <si>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</si>
  <si>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</si>
  <si>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</si>
  <si>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</si>
  <si>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</si>
  <si>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</si>
  <si>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</si>
  <si>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</si>
  <si>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</si>
  <si>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</si>
  <si>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</si>
  <si>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</si>
  <si>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</si>
  <si>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</si>
  <si>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</si>
  <si>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</si>
  <si>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</si>
  <si>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</si>
  <si>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</si>
  <si>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</si>
  <si>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</si>
  <si>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</si>
  <si>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</si>
  <si>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</si>
  <si>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</si>
  <si>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</si>
  <si>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</si>
  <si>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</si>
  <si>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</si>
  <si>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</si>
  <si>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</si>
  <si>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</si>
  <si>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</si>
  <si>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</si>
  <si>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</si>
  <si>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</si>
  <si>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</si>
  <si>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</si>
  <si>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</si>
  <si>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</si>
  <si>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</si>
  <si>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</si>
  <si>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</si>
  <si>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</si>
  <si>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</si>
  <si>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</si>
  <si>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</si>
  <si>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</si>
  <si>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</si>
  <si>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</si>
  <si>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</si>
  <si>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</si>
  <si>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</si>
  <si>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</si>
  <si>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</si>
  <si>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</si>
  <si>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</si>
  <si>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</si>
  <si>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</si>
  <si>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</si>
  <si>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</si>
  <si>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</si>
  <si>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</si>
  <si>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</si>
  <si>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</si>
  <si>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</si>
  <si>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</si>
  <si>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</si>
  <si>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</si>
  <si>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</si>
  <si>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</si>
  <si>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</si>
  <si>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</si>
  <si>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</si>
  <si>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</si>
  <si>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</si>
  <si>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</si>
  <si>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</si>
  <si>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</si>
  <si>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</si>
  <si>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</si>
  <si>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</si>
  <si>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</si>
  <si>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</si>
  <si>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</si>
  <si>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</si>
  <si>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</si>
  <si>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</si>
  <si>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</si>
  <si>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</si>
  <si>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</si>
  <si>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</si>
  <si>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</si>
  <si>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</si>
  <si>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</si>
  <si>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</si>
  <si>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</si>
  <si>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</si>
  <si>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</si>
  <si>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</si>
  <si>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</si>
  <si>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</si>
  <si>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</si>
  <si>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</si>
  <si>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</si>
  <si>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</si>
  <si>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</si>
  <si>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</si>
  <si>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</si>
  <si>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</si>
  <si>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</si>
  <si>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</si>
  <si>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</si>
  <si>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</si>
  <si>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</si>
  <si>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</si>
  <si>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</si>
  <si>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</si>
  <si>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</si>
  <si>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</si>
  <si>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</si>
  <si>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</si>
  <si>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</si>
  <si>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</si>
  <si>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</si>
  <si>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</si>
  <si>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</si>
  <si>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</si>
  <si>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</si>
  <si>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</si>
  <si>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</si>
  <si>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</si>
  <si>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</si>
  <si>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</si>
  <si>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</si>
  <si>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</si>
  <si>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</si>
  <si>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</si>
  <si>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</si>
  <si>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</si>
  <si>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</si>
  <si>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</si>
  <si>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</si>
  <si>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</si>
  <si>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</si>
  <si>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</si>
  <si>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</si>
  <si>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</si>
  <si>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</si>
  <si>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</si>
  <si>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</si>
  <si>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</si>
  <si>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</si>
  <si>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</si>
  <si>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</si>
  <si>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</si>
  <si>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</si>
  <si>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</si>
  <si>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</si>
  <si>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</si>
  <si>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</si>
  <si>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</si>
  <si>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</si>
  <si>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</si>
  <si>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</si>
  <si>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</si>
  <si>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</si>
  <si>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</si>
  <si>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</si>
  <si>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</si>
  <si>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</si>
  <si>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</si>
  <si>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</si>
  <si>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</si>
  <si>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</si>
  <si>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</si>
  <si>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</si>
  <si>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</si>
  <si>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</si>
  <si>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</si>
  <si>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</si>
  <si>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</si>
  <si>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</si>
  <si>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</si>
  <si>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</si>
  <si>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</si>
  <si>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</si>
  <si>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</si>
  <si>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</si>
  <si>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</si>
  <si>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</si>
  <si>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</si>
  <si>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</si>
  <si>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</si>
  <si>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</si>
  <si>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</si>
  <si>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</si>
  <si>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</si>
  <si>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</si>
  <si>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</si>
  <si>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</si>
  <si>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</si>
  <si>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</si>
  <si>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</si>
  <si>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</si>
  <si>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</si>
  <si>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</si>
  <si>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</si>
  <si>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</si>
  <si>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</si>
  <si>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</si>
  <si>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</si>
  <si>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</si>
  <si>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</si>
  <si>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</si>
  <si>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</si>
  <si>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</si>
  <si>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</si>
  <si>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</si>
  <si>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</si>
  <si>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</si>
  <si>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</si>
  <si>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</si>
  <si>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</si>
  <si>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</si>
  <si>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</si>
  <si>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</si>
  <si>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</si>
  <si>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</si>
  <si>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</si>
  <si>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</si>
  <si>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</si>
  <si>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</si>
  <si>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</si>
  <si>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</si>
  <si>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</si>
  <si>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</si>
  <si>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</si>
  <si>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</si>
  <si>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</si>
  <si>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</si>
  <si>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</si>
  <si>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</si>
  <si>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</si>
  <si>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</si>
  <si>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</si>
  <si>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</si>
  <si>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</si>
  <si>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</si>
  <si>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</si>
  <si>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</si>
  <si>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</si>
  <si>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</si>
  <si>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</si>
  <si>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</si>
  <si>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</si>
  <si>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</si>
  <si>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</si>
  <si>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</si>
  <si>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</si>
  <si>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</si>
  <si>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</si>
  <si>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</si>
  <si>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</si>
  <si>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</si>
  <si>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</si>
  <si>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</si>
  <si>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</si>
  <si>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</si>
  <si>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</si>
  <si>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</si>
  <si>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</si>
  <si>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</si>
  <si>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</si>
  <si>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</si>
  <si>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</si>
  <si>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</si>
  <si>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>Stjecanje nekretnina
- kult.dobra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</si>
  <si>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</si>
  <si>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</si>
  <si>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</si>
  <si>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</si>
  <si>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Aktivnost A1005 01:  Protupožarna zaštita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</si>
  <si>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</si>
  <si>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</si>
  <si>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</si>
  <si>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</si>
  <si>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</si>
  <si>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</si>
  <si>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</si>
  <si>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</si>
  <si>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</si>
  <si>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</si>
  <si>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</si>
  <si>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</si>
  <si>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</si>
  <si>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</si>
  <si>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Aktivnost A1014 01:  Čišćenje i održavanje jav.površina                        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</si>
  <si>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</si>
  <si>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</si>
  <si>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</si>
  <si>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A1016 01:  Održavanje obale i obalnog pojasa                        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</si>
  <si>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</si>
  <si>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</si>
  <si>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</si>
  <si>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</si>
  <si>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</si>
  <si>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</si>
  <si>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</si>
  <si>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</si>
  <si>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</si>
  <si>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</si>
  <si>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</si>
  <si>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</si>
  <si>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</si>
  <si>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</si>
  <si>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</si>
  <si>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</si>
  <si>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</si>
  <si>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</si>
  <si>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</si>
  <si>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</si>
  <si>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</si>
  <si>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</si>
  <si>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</si>
  <si>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</si>
  <si>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</si>
  <si>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</si>
  <si>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</si>
  <si>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</si>
  <si>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</si>
  <si>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se po nositeljima, korisnicima, programima, aktivnostima i projektima u posebnom dijelu Izmjena i dopuna Proračuna</t>
  </si>
  <si>
    <t>383</t>
  </si>
  <si>
    <t>Kazne, penali i naknade štete</t>
  </si>
  <si>
    <t xml:space="preserve"> Kazne, penali i naknade štete</t>
  </si>
  <si>
    <t xml:space="preserve"> Aktivnost A1005 05:  Usluge policije i pomoć komunalnog 
redarstva</t>
  </si>
  <si>
    <t xml:space="preserve"> K.projekt K1006 04:  Rekonstrukcija posl.objekta na Trgu Marka 
Miličića</t>
  </si>
  <si>
    <t xml:space="preserve"> K.projekt K1009 03:  Kupnja zemljišta za sanaciju odlagališta
                                       i izgradnju reciklažnog dvorišta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</si>
  <si>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</si>
  <si>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</si>
  <si>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</si>
  <si>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</si>
  <si>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</si>
  <si>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</si>
  <si>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</si>
  <si>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</si>
  <si>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</si>
  <si>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</si>
  <si>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</si>
  <si>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* plan rashoda i izdataka *</t>
  </si>
  <si>
    <t xml:space="preserve"> K projekt K1011 04: Kupnja nekretnine na Trgu Marka  
   Miličića-tržnica
                                   </t>
  </si>
  <si>
    <t>Stjecanje nekretnina
- tržnica</t>
  </si>
  <si>
    <t xml:space="preserve"> Kupnja nekretnine </t>
  </si>
  <si>
    <t>Uređena tržnica za potrebe građana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</si>
  <si>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</si>
  <si>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</si>
  <si>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</si>
  <si>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</si>
  <si>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</si>
  <si>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</si>
  <si>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</si>
  <si>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>Projekcija
za 2021.</t>
  </si>
  <si>
    <t xml:space="preserve"> K.projekt K1009 06: Izgradnja oborinske odvodnje</t>
  </si>
  <si>
    <t>K1009 06</t>
  </si>
  <si>
    <t xml:space="preserve">  Izgradnja oborinske odvodnje</t>
  </si>
  <si>
    <t>Izgradnja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</si>
  <si>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</si>
  <si>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</si>
  <si>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</si>
  <si>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</si>
  <si>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</si>
  <si>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</si>
  <si>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Povećani broj uređenih javnih pvoršina</t>
  </si>
  <si>
    <t>Gradnja novih javnih površina</t>
  </si>
  <si>
    <t>Uređenost prostora</t>
  </si>
  <si>
    <t>K1014 05</t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</si>
  <si>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</si>
  <si>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</si>
  <si>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</si>
  <si>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</si>
  <si>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</si>
  <si>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 xml:space="preserve"> Manje fekalnih izljeva
 otpada i manja zagađenost
 okoliša</t>
  </si>
  <si>
    <t>423</t>
  </si>
  <si>
    <t>Prijevozna sredstva</t>
  </si>
  <si>
    <t xml:space="preserve"> Program1006:  Održavanje, dogradnja i adaptacija
poslovnih objekata</t>
  </si>
  <si>
    <t>K1006 02</t>
  </si>
  <si>
    <t xml:space="preserve"> K.projekt K1006 02: Adaptacija i dograd. zgrade Zakaštil</t>
  </si>
  <si>
    <t xml:space="preserve"> K.projekt K1006 04: Rekonstrukcija posl.objekta 
na Trgu Marka Miličića</t>
  </si>
  <si>
    <t xml:space="preserve">  Rekonstrukcija posl.objekta na Trgu Marka Miličića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</si>
  <si>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</si>
  <si>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</si>
  <si>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</si>
  <si>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</si>
  <si>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</si>
  <si>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</si>
  <si>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</si>
  <si>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</si>
  <si>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</si>
  <si>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</si>
  <si>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 xml:space="preserve"> Prijevozna sredstva</t>
  </si>
  <si>
    <t>Viškovi -922</t>
  </si>
  <si>
    <t>Viškovi
-922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</si>
  <si>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</si>
  <si>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</si>
  <si>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</si>
  <si>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</si>
  <si>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</si>
  <si>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</si>
  <si>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</si>
  <si>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</si>
  <si>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</si>
  <si>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>PRORAČUNA GRADA HVARA ZA 2020. GODINU</t>
  </si>
  <si>
    <t>I PROJEKCIJE ZA 2021 I 2022. GODINU</t>
  </si>
  <si>
    <t xml:space="preserve">   632</t>
  </si>
  <si>
    <t xml:space="preserve"> Pomoći od međunarodnih organizacija te insititucija i tijela EU</t>
  </si>
  <si>
    <t xml:space="preserve">   84</t>
  </si>
  <si>
    <t xml:space="preserve"> PRIMICI OD ZADUŽIVANJA</t>
  </si>
  <si>
    <t xml:space="preserve">   844</t>
  </si>
  <si>
    <t xml:space="preserve"> Primljeni krediti i zajmovi od kreditnih i ostalih fin.institucija izvan javnog sektora</t>
  </si>
  <si>
    <t xml:space="preserve">   847</t>
  </si>
  <si>
    <t xml:space="preserve"> Primljeni zajmovi od drugih razina vlasti</t>
  </si>
  <si>
    <t>Plan za
2020.god.</t>
  </si>
  <si>
    <t>NOVI PLAN
za 2020.god.</t>
  </si>
  <si>
    <t xml:space="preserve">     U Proračunu Grada Hvara za 2020. godinu i projekcijama za 2021. i 2022.godinu ("Službeni glasnik Grada Hvara"</t>
  </si>
  <si>
    <t>I Z V O R I     F I N A N C I R A N J A   za   2020. god.</t>
  </si>
  <si>
    <t xml:space="preserve">   RAZDJEL  001:   PREDSTAVNIČKA I IZVRŠNA TIJELA, GRADSKA 
                                 UPRAVA TE PRORAČUNSKI KORISNICI </t>
  </si>
  <si>
    <t xml:space="preserve"> Aktivnost A1004 01:  Izdaci po zajmovima i jamstvima</t>
  </si>
  <si>
    <t>54</t>
  </si>
  <si>
    <t>IZDACI ZA OTPLATU GLAVNICE PRIMLJENIH KREDITA I ZAJMOVA</t>
  </si>
  <si>
    <t>544</t>
  </si>
  <si>
    <t>Otplata glavnice primljenih kredita i zajmova od kred.i otalih fin.inst. Izvan jav. sektora</t>
  </si>
  <si>
    <t>342</t>
  </si>
  <si>
    <t>Kamate na primljene kredite i zajmove</t>
  </si>
  <si>
    <t>5</t>
  </si>
  <si>
    <t xml:space="preserve"> IZDACI ZA FINANCIJSKU IMOVINU I OTPLATE ZAJMOVA</t>
  </si>
  <si>
    <t xml:space="preserve"> IZDACI ZA OTPLATU GLAVNICE PRIMLJENIH KREDITA I ZAJMOVA</t>
  </si>
  <si>
    <t xml:space="preserve"> Otplata glavnice primljenih kredita i zajmova od kreditnih i 
ostalih financijskih institucija izvan javnog sektora</t>
  </si>
  <si>
    <t xml:space="preserve"> Kamate na primljene kredite i zajmove</t>
  </si>
  <si>
    <t xml:space="preserve"> Program 1004:  Financijski poslovi i obveze</t>
  </si>
  <si>
    <t xml:space="preserve"> Aktivnost A1004 02:  Ostali financijski poslovi</t>
  </si>
  <si>
    <t xml:space="preserve"> T. projekt T1006 05:  Uređenje zgrade stare škole u Velom Grablju</t>
  </si>
  <si>
    <t xml:space="preserve"> K.projekt K1007 03:  Kupnja zemljišta za poslovno- gospod.zonu</t>
  </si>
  <si>
    <t xml:space="preserve"> T.projekt T1009 02:  Pomoć Komunalnom za sanaciju kom.
                                  Odlagališta, gradnju reciklaž.dvorišta i sortirnice</t>
  </si>
  <si>
    <t xml:space="preserve"> Aktivnost A1013 01:  Održavanje javne rasvjete i troš.energije za JR</t>
  </si>
  <si>
    <t xml:space="preserve"> Program 1014:  Izgradnja i održavanje površina javne namjene</t>
  </si>
  <si>
    <t xml:space="preserve"> T.projekt T1014 02:  Pomoć Komunalnom za kupnju
  uređaja i kom.opreme za čišćenje i zbrinjavanje otpada na JP</t>
  </si>
  <si>
    <t xml:space="preserve"> K.projekt K1014 03:  Izgradnja površina javne namjene</t>
  </si>
  <si>
    <t xml:space="preserve"> Program 1016:  Održavanje i gospodarenje obal.pojasom</t>
  </si>
  <si>
    <t xml:space="preserve"> Aktivnost A1016 02:  Gospodarenje obalom i čišćenje obale
                                     i obalnog pojasa                        </t>
  </si>
  <si>
    <t xml:space="preserve"> K.projekt K1016 03:  Izgradnja lučice Križna Luka</t>
  </si>
  <si>
    <t xml:space="preserve"> Aktivnost A1018 02:  Donacija sportskoj zajednici</t>
  </si>
  <si>
    <t>RASHODI ZA NABAVU NEPROIZ.DUGOT.IMOVINE</t>
  </si>
  <si>
    <t>Nematerijalna imovina</t>
  </si>
  <si>
    <t xml:space="preserve"> GLAVA 00104:   USTANOVA U KULTURI</t>
  </si>
  <si>
    <t xml:space="preserve"> Program 4001:   Kulturna djelatnost</t>
  </si>
  <si>
    <t xml:space="preserve"> Aktivnost A4001 01: Stručna, administ. i izvršna tijela </t>
  </si>
  <si>
    <t>DOPUNA MODELA FINANCIJSKOG PLANA ZA 2020 GODINU</t>
  </si>
  <si>
    <t>412</t>
  </si>
  <si>
    <t xml:space="preserve"> Ostala prava</t>
  </si>
  <si>
    <t xml:space="preserve">Grada Hvara za 2020. godinu kako slijedi: </t>
  </si>
  <si>
    <t xml:space="preserve">    Sastavni dio ovih Izmjena i dopuna Proračuna Grada Hvara za 2020.godinu su:</t>
  </si>
  <si>
    <t xml:space="preserve">     Ove Izmjene i dopune Proračuna Grada Hvara za 2020.godinu stupaju na snagu prvog dana od dana objave u      </t>
  </si>
  <si>
    <t>Plan za
2020. god.</t>
  </si>
  <si>
    <t>NOVI
PLAN ZA
2020 god.</t>
  </si>
  <si>
    <t>te Računu rashoda i izdataka za 2020. godinu, povećavaju se i smanjuju kako slijedi:</t>
  </si>
  <si>
    <t xml:space="preserve"> U K U P N O   R A S H O D I   I    I Z D A C I   ( 3 + 4 + 5 )</t>
  </si>
  <si>
    <t>KLASA: 400-01/19-01/42</t>
  </si>
  <si>
    <t>PLAN  ZA
2020. GOD.</t>
  </si>
  <si>
    <t>Plan
za 2020.</t>
  </si>
  <si>
    <t>Projekcija
za 2022.</t>
  </si>
  <si>
    <t>Efikasnost prikupljanja otpada te uređenost prostorija</t>
  </si>
  <si>
    <t xml:space="preserve">Uređenje objekta </t>
  </si>
  <si>
    <t xml:space="preserve">Funkcionalan i uređen objekat
</t>
  </si>
  <si>
    <t xml:space="preserve"> Bolja prometna regulacija i infrastruktura</t>
  </si>
  <si>
    <t xml:space="preserve"> Bolja prometna povezanost</t>
  </si>
  <si>
    <t>Prohodnost ulica i sprječavanje poplava</t>
  </si>
  <si>
    <t>Riješeno stanje oborinske odvodnje</t>
  </si>
  <si>
    <t xml:space="preserve"> K.projekt K1010 02:  Projekt pametnog grada</t>
  </si>
  <si>
    <t xml:space="preserve">  Projekt pametnog grada</t>
  </si>
  <si>
    <t>Efikasnost funkcioniranja grada</t>
  </si>
  <si>
    <t>Sređivanje evidencije nekretnina</t>
  </si>
  <si>
    <t xml:space="preserve"> Povečanje prihoda od naknada</t>
  </si>
  <si>
    <t xml:space="preserve"> Povećanje pokrivenosti LED
 javnom rasvjetom</t>
  </si>
  <si>
    <t>Ušteda utroška el. Energije</t>
  </si>
  <si>
    <t xml:space="preserve"> K.projekt K1014 03: Izgradnja površina javne namjene</t>
  </si>
  <si>
    <t xml:space="preserve">  Izgradnja površina javne namjene</t>
  </si>
  <si>
    <t>Brojčana oznaka i naziv programa/projekta/aktivnosti</t>
  </si>
  <si>
    <t xml:space="preserve"> Program1007: Poticaj razvoju poduzetništva</t>
  </si>
  <si>
    <t xml:space="preserve"> K projekt K1007 03: Kupnja zemljišta za poslovnu-gospodarsku zonu</t>
  </si>
  <si>
    <t>K1007 03</t>
  </si>
  <si>
    <t xml:space="preserve">  Kupnja zemljišta za poslovnu-gospodarsku zonu</t>
  </si>
  <si>
    <t>Uspostava gospodarsko-poslovne zone</t>
  </si>
  <si>
    <t>Kupnja zemljišta</t>
  </si>
  <si>
    <t>Uspostava gosp.-posl.zone</t>
  </si>
  <si>
    <t xml:space="preserve"> K.projekt K1009 03: Kupnja zemljišta za sanac.odlagališta i izgradnju reciklaž.dvorišta i sortirnice</t>
  </si>
  <si>
    <t xml:space="preserve">  Kupnja zemljišta za sanaciju odlagališta i
  izgradnju reciklaž.dvorišta i sortnirnice</t>
  </si>
  <si>
    <t xml:space="preserve"> K.projekt K1010 01: Razvojna strategija turizma i 
studija utjecaja na okoliš</t>
  </si>
  <si>
    <t xml:space="preserve"> Izrada razvojne strategije turizma i studije utjecaja na okoliš</t>
  </si>
  <si>
    <t>K.projekt K3001 036: Izgradnja nove knjižnice</t>
  </si>
  <si>
    <t>K3001 03</t>
  </si>
  <si>
    <t xml:space="preserve">  Izgradnja nove knjižnice</t>
  </si>
  <si>
    <t>Trajni smještaj gradske knjižnice</t>
  </si>
  <si>
    <t>Radovi na izgradnji</t>
  </si>
  <si>
    <t>Novo uređena knjižnica</t>
  </si>
  <si>
    <t xml:space="preserve"> K.projekt K3001 03:  Izgradnja nove knjižnice</t>
  </si>
  <si>
    <t xml:space="preserve">  Kapitalna donacija DVD-u Hvar za nabavu autocisterne</t>
  </si>
  <si>
    <t xml:space="preserve"> T.Projekt: Donacija DVD-u Hvar za nabavu autocisterne</t>
  </si>
  <si>
    <t xml:space="preserve">   83</t>
  </si>
  <si>
    <t xml:space="preserve">   832</t>
  </si>
  <si>
    <t xml:space="preserve"> PRIMICI OD PRODAJE DIONICA I UDJELA U GLAVNICI</t>
  </si>
  <si>
    <t xml:space="preserve"> PRIMICI OD PRODAJE DIONICA I UDJELA U GLAVNICI
 TRGOVAČKIH DRUŠTAVA U JAVNOM SEKTORU</t>
  </si>
  <si>
    <t>Namjen.
Primici</t>
  </si>
  <si>
    <t>Namjenski primici</t>
  </si>
  <si>
    <t xml:space="preserve"> K.projekt K1018 06:  Izgradnja sportske judo dvorane u Općini Jelsa</t>
  </si>
  <si>
    <t xml:space="preserve"> K.Projekt K1018 06: Izgradnja sportske judo dvorane u Općini Jelsa</t>
  </si>
  <si>
    <t xml:space="preserve">  K1018 06</t>
  </si>
  <si>
    <t xml:space="preserve">  Kapitalna pomoć Općini Jelsa </t>
  </si>
  <si>
    <t xml:space="preserve"> Izgradnja nove judo dvorane</t>
  </si>
  <si>
    <t xml:space="preserve"> Sufinanciranje dijela troškova gradnje</t>
  </si>
  <si>
    <t>Uređene prostor za vježbu</t>
  </si>
  <si>
    <t xml:space="preserve"> K.projekt K1013 03:  Rekonstrukcija i modernizacija javne rasvjete</t>
  </si>
  <si>
    <t xml:space="preserve"> K.projekt K1013 03: Rekonstrucija i modernizacija javne rasvjete</t>
  </si>
  <si>
    <t>K1013 03</t>
  </si>
  <si>
    <t xml:space="preserve"> Rekonostrucija i modernizacija javne rasvjete</t>
  </si>
  <si>
    <t xml:space="preserve"> Povećanje pokrivenosti
 javnom rasvjetom</t>
  </si>
  <si>
    <r>
      <t xml:space="preserve">RASHODI I IZDACI PREMA FUNKCIJSKOJ KLASIFIKACIJI  </t>
    </r>
    <r>
      <rPr>
        <i/>
        <sz val="12"/>
        <rFont val="Arial Narrow"/>
        <family val="2"/>
      </rPr>
      <t>(Izmjene 2/20)</t>
    </r>
  </si>
  <si>
    <r>
      <t xml:space="preserve">PLAN RAZVOJNIH PROGRAMA - INVESTICIJE 2020-2022  </t>
    </r>
    <r>
      <rPr>
        <sz val="18"/>
        <rFont val="Arial Narrow"/>
        <family val="2"/>
      </rPr>
      <t>(Izmjene 2/20)</t>
    </r>
  </si>
  <si>
    <t>Grada Hvara ("Službeni glasnik Grada Hvara" br. 3/18 i 10/18) Gradsko vijeće Grada Hvara na    sjednici održanoj</t>
  </si>
  <si>
    <t>dana     2020. godine  d o n o s i:</t>
  </si>
  <si>
    <t xml:space="preserve">                      N A C R T</t>
  </si>
  <si>
    <t>IZMJENA I DOPUNA</t>
  </si>
  <si>
    <t>br. 13/19 i  5/20 ) u članku 1. "Plan za 2020.god." mijenja se i glasi:</t>
  </si>
  <si>
    <t>Opći 
prihodi i primici</t>
  </si>
  <si>
    <t>Prih. od 
prodaje ili zamjene
nefin.imov.</t>
  </si>
  <si>
    <t xml:space="preserve">        Rashodi poslovanja i rashodi za nabavu nefinancijske imovine u ukupnoj svoti od 39.774.750 kuna raspoređuju </t>
  </si>
  <si>
    <t>1.  Rashodi i izdaci prema funkcijskoj klasifikaciji (Izmjene 2/20),</t>
  </si>
  <si>
    <t>2.  Dopuna modela financijskog plana za 2020.g plan- prihoda i primitaka (Izmjene 2/20),</t>
  </si>
  <si>
    <t>3.  Dopuna modela financijskog plana za 2020.g-plan rashoda i izdataka (Izmjene 2/20),</t>
  </si>
  <si>
    <t>4.  Plan razvojnih programa - investicije 2020-2022 (Izmjene 2/20),</t>
  </si>
  <si>
    <t>5.  Plan razvojnih programa - kapitalne pomoći 2020-2022 (Izmjene 2/20).</t>
  </si>
  <si>
    <t>URBROJ: 2128/01-02-20-</t>
  </si>
  <si>
    <t>Hvar,  2020.godine</t>
  </si>
  <si>
    <t>Hvar,  , 2020. god.</t>
  </si>
  <si>
    <r>
      <t xml:space="preserve">PLAN RAZVOJNIH PROGRAMA - KAPITALNE POMOĆI 2020-2022  </t>
    </r>
    <r>
      <rPr>
        <sz val="18"/>
        <rFont val="Arial Narrow"/>
        <family val="2"/>
      </rPr>
      <t>(Izmjene 2/20)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</si>
</sst>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 horizontal="left" indent="1"/>
    </xf>
    <xf numFmtId="0" fontId="31" fillId="0" borderId="10" xfId="0" applyFont="1" applyBorder="1" applyAlignment="1">
      <alignment horizontal="left" indent="1"/>
    </xf>
    <xf numFmtId="0" fontId="22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 wrapText="1"/>
    </xf>
    <xf numFmtId="0" fontId="20" fillId="0" borderId="14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indent="1"/>
    </xf>
    <xf numFmtId="0" fontId="22" fillId="0" borderId="14" xfId="0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indent="2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 wrapText="1"/>
    </xf>
    <xf numFmtId="49" fontId="16" fillId="33" borderId="12" xfId="0" applyNumberFormat="1" applyFont="1" applyFill="1" applyBorder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/>
    </xf>
    <xf numFmtId="49" fontId="33" fillId="33" borderId="12" xfId="0" applyNumberFormat="1" applyFont="1" applyFill="1" applyBorder="1" applyAlignment="1">
      <alignment horizontal="left"/>
    </xf>
    <xf numFmtId="49" fontId="33" fillId="33" borderId="13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140" zoomScaleNormal="140" zoomScalePageLayoutView="0" workbookViewId="0" topLeftCell="A1">
      <selection activeCell="E85" sqref="E85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6" customFormat="1" ht="25.5" customHeight="1">
      <c r="A1" s="96" t="s">
        <v>401</v>
      </c>
    </row>
    <row r="2" s="96" customFormat="1" ht="15" customHeight="1">
      <c r="A2" s="96" t="s">
        <v>808</v>
      </c>
    </row>
    <row r="3" s="96" customFormat="1" ht="15" customHeight="1">
      <c r="A3" s="96" t="s">
        <v>809</v>
      </c>
    </row>
    <row r="4" ht="42.75" customHeight="1">
      <c r="B4" s="154" t="s">
        <v>810</v>
      </c>
    </row>
    <row r="5" spans="1:5" ht="30" customHeight="1">
      <c r="A5" s="155" t="s">
        <v>811</v>
      </c>
      <c r="B5" s="155"/>
      <c r="C5" s="155"/>
      <c r="D5" s="155"/>
      <c r="E5" s="155"/>
    </row>
    <row r="6" spans="1:5" ht="21" customHeight="1">
      <c r="A6" s="156" t="s">
        <v>692</v>
      </c>
      <c r="B6" s="156"/>
      <c r="C6" s="156"/>
      <c r="D6" s="156"/>
      <c r="E6" s="156"/>
    </row>
    <row r="7" spans="1:5" ht="18" customHeight="1">
      <c r="A7" s="159" t="s">
        <v>693</v>
      </c>
      <c r="B7" s="159"/>
      <c r="C7" s="159"/>
      <c r="D7" s="159"/>
      <c r="E7" s="159"/>
    </row>
    <row r="8" spans="1:2" ht="18" customHeight="1">
      <c r="A8" s="18"/>
      <c r="B8" s="18"/>
    </row>
    <row r="9" ht="27" customHeight="1">
      <c r="A9" s="52" t="s">
        <v>108</v>
      </c>
    </row>
    <row r="11" spans="1:5" ht="16.5" customHeight="1">
      <c r="A11" s="157" t="s">
        <v>172</v>
      </c>
      <c r="B11" s="157"/>
      <c r="C11" s="157"/>
      <c r="D11" s="157"/>
      <c r="E11" s="157"/>
    </row>
    <row r="13" ht="16.5" customHeight="1">
      <c r="A13" s="96" t="s">
        <v>704</v>
      </c>
    </row>
    <row r="14" ht="13.5" customHeight="1">
      <c r="A14" s="96" t="s">
        <v>812</v>
      </c>
    </row>
    <row r="15" ht="6" customHeight="1"/>
    <row r="16" spans="1:5" ht="27" customHeight="1">
      <c r="A16" s="160" t="s">
        <v>130</v>
      </c>
      <c r="B16" s="161"/>
      <c r="C16" s="76" t="s">
        <v>702</v>
      </c>
      <c r="D16" s="76" t="s">
        <v>559</v>
      </c>
      <c r="E16" s="76" t="s">
        <v>703</v>
      </c>
    </row>
    <row r="17" spans="1:5" ht="18" customHeight="1">
      <c r="A17" s="12" t="s">
        <v>126</v>
      </c>
      <c r="B17" s="12"/>
      <c r="C17" s="31">
        <f>C47</f>
        <v>26067450</v>
      </c>
      <c r="D17" s="31">
        <f>D47</f>
        <v>3039100</v>
      </c>
      <c r="E17" s="31">
        <f>E47</f>
        <v>29106550</v>
      </c>
    </row>
    <row r="18" spans="1:5" ht="18" customHeight="1">
      <c r="A18" s="12" t="s">
        <v>109</v>
      </c>
      <c r="B18" s="12"/>
      <c r="C18" s="31">
        <f>C72</f>
        <v>130000</v>
      </c>
      <c r="D18" s="31">
        <f>D72</f>
        <v>-7000</v>
      </c>
      <c r="E18" s="31">
        <f>E72</f>
        <v>123000</v>
      </c>
    </row>
    <row r="19" spans="1:5" ht="18" customHeight="1">
      <c r="A19" s="13" t="s">
        <v>110</v>
      </c>
      <c r="B19" s="13"/>
      <c r="C19" s="22">
        <f>SUM(C17:C18)</f>
        <v>26197450</v>
      </c>
      <c r="D19" s="22">
        <f>SUM(D17:D18)</f>
        <v>3032100</v>
      </c>
      <c r="E19" s="22">
        <f>SUM(E17:E18)</f>
        <v>29229550</v>
      </c>
    </row>
    <row r="20" spans="1:5" ht="18" customHeight="1">
      <c r="A20" s="12" t="s">
        <v>127</v>
      </c>
      <c r="B20" s="12"/>
      <c r="C20" s="31">
        <f>C90</f>
        <v>24552650</v>
      </c>
      <c r="D20" s="31">
        <f>D90</f>
        <v>919200</v>
      </c>
      <c r="E20" s="31">
        <f>E90</f>
        <v>25471850</v>
      </c>
    </row>
    <row r="21" spans="1:5" ht="18" customHeight="1">
      <c r="A21" s="12" t="s">
        <v>111</v>
      </c>
      <c r="B21" s="12"/>
      <c r="C21" s="31">
        <f>C117</f>
        <v>13372100</v>
      </c>
      <c r="D21" s="31">
        <f>D117</f>
        <v>930550</v>
      </c>
      <c r="E21" s="31">
        <f>E117</f>
        <v>14302650</v>
      </c>
    </row>
    <row r="22" spans="1:5" ht="18" customHeight="1">
      <c r="A22" s="13" t="s">
        <v>128</v>
      </c>
      <c r="B22" s="13"/>
      <c r="C22" s="22">
        <f>SUM(C20:C21)</f>
        <v>37924750</v>
      </c>
      <c r="D22" s="22">
        <f>SUM(D20:D21)</f>
        <v>1849750</v>
      </c>
      <c r="E22" s="22">
        <f>SUM(E20:E21)</f>
        <v>39774500</v>
      </c>
    </row>
    <row r="23" spans="1:5" ht="18" customHeight="1">
      <c r="A23" s="12" t="s">
        <v>112</v>
      </c>
      <c r="B23" s="12"/>
      <c r="C23" s="31">
        <f>C19-C22</f>
        <v>-11727300</v>
      </c>
      <c r="D23" s="31">
        <f>D19-D22</f>
        <v>1182350</v>
      </c>
      <c r="E23" s="31">
        <f>E19-E22</f>
        <v>-10544950</v>
      </c>
    </row>
    <row r="24" ht="19.5" customHeight="1"/>
    <row r="25" spans="1:5" ht="27" customHeight="1">
      <c r="A25" s="24" t="s">
        <v>129</v>
      </c>
      <c r="B25" s="25"/>
      <c r="C25" s="76" t="s">
        <v>702</v>
      </c>
      <c r="D25" s="76" t="s">
        <v>559</v>
      </c>
      <c r="E25" s="76" t="s">
        <v>703</v>
      </c>
    </row>
    <row r="26" spans="1:5" ht="18" customHeight="1">
      <c r="A26" s="77" t="s">
        <v>231</v>
      </c>
      <c r="B26" s="12"/>
      <c r="C26" s="31">
        <f>C79</f>
        <v>3307000</v>
      </c>
      <c r="D26" s="31">
        <f>D79</f>
        <v>-101450</v>
      </c>
      <c r="E26" s="31">
        <f>E79</f>
        <v>3205550</v>
      </c>
    </row>
    <row r="27" spans="1:5" ht="18" customHeight="1">
      <c r="A27" s="77" t="s">
        <v>14</v>
      </c>
      <c r="B27" s="12"/>
      <c r="C27" s="31">
        <f>C134</f>
        <v>0</v>
      </c>
      <c r="D27" s="31">
        <f>D134</f>
        <v>0</v>
      </c>
      <c r="E27" s="31">
        <f>E134</f>
        <v>0</v>
      </c>
    </row>
    <row r="28" spans="1:5" ht="18" customHeight="1">
      <c r="A28" s="13" t="s">
        <v>186</v>
      </c>
      <c r="B28" s="13"/>
      <c r="C28" s="22">
        <f>C26-C27</f>
        <v>3307000</v>
      </c>
      <c r="D28" s="22">
        <f>D26-D27</f>
        <v>-101450</v>
      </c>
      <c r="E28" s="22">
        <f>E26-E27</f>
        <v>3205550</v>
      </c>
    </row>
    <row r="29" spans="3:5" ht="21" customHeight="1">
      <c r="C29" s="21"/>
      <c r="D29" s="21"/>
      <c r="E29" s="21"/>
    </row>
    <row r="30" spans="1:5" ht="18" customHeight="1">
      <c r="A30" s="13" t="s">
        <v>131</v>
      </c>
      <c r="B30" s="13"/>
      <c r="C30" s="78">
        <f>C85</f>
        <v>29504450</v>
      </c>
      <c r="D30" s="78">
        <f>D85</f>
        <v>2930650</v>
      </c>
      <c r="E30" s="78">
        <f>E85</f>
        <v>32435100</v>
      </c>
    </row>
    <row r="31" spans="1:5" ht="18" customHeight="1">
      <c r="A31" s="13" t="s">
        <v>132</v>
      </c>
      <c r="B31" s="13"/>
      <c r="C31" s="78">
        <f>C22+C27</f>
        <v>37924750</v>
      </c>
      <c r="D31" s="78">
        <f>D22+D27</f>
        <v>1849750</v>
      </c>
      <c r="E31" s="78">
        <f>E22+E27</f>
        <v>39774500</v>
      </c>
    </row>
    <row r="32" spans="1:5" ht="18" customHeight="1">
      <c r="A32" s="12" t="s">
        <v>133</v>
      </c>
      <c r="B32" s="12"/>
      <c r="C32" s="31">
        <f>C30-C31</f>
        <v>-8420300</v>
      </c>
      <c r="D32" s="31">
        <f>D30-D31</f>
        <v>1080900</v>
      </c>
      <c r="E32" s="31">
        <f>E30-E31</f>
        <v>-7339400</v>
      </c>
    </row>
    <row r="33" spans="1:5" ht="18" customHeight="1">
      <c r="A33" s="13" t="s">
        <v>289</v>
      </c>
      <c r="B33" s="13"/>
      <c r="C33" s="22">
        <v>3268450</v>
      </c>
      <c r="D33" s="22">
        <f>E33-C33</f>
        <v>4070950</v>
      </c>
      <c r="E33" s="22">
        <v>7339400</v>
      </c>
    </row>
    <row r="34" spans="1:5" ht="18" customHeight="1">
      <c r="A34" s="12" t="s">
        <v>134</v>
      </c>
      <c r="B34" s="12"/>
      <c r="C34" s="31">
        <f>C33+C32</f>
        <v>-5151850</v>
      </c>
      <c r="D34" s="31">
        <f>D33+D32</f>
        <v>5151850</v>
      </c>
      <c r="E34" s="31">
        <f>E33+E32</f>
        <v>0</v>
      </c>
    </row>
    <row r="35" ht="20.25" customHeight="1"/>
    <row r="36" ht="20.25" customHeight="1"/>
    <row r="37" ht="20.25" customHeight="1"/>
    <row r="38" ht="20.25" customHeight="1"/>
    <row r="39" ht="15.75" customHeight="1"/>
    <row r="40" spans="1:5" s="96" customFormat="1" ht="18" customHeight="1">
      <c r="A40" s="157" t="s">
        <v>182</v>
      </c>
      <c r="B40" s="157"/>
      <c r="C40" s="157"/>
      <c r="D40" s="157"/>
      <c r="E40" s="157"/>
    </row>
    <row r="41" s="96" customFormat="1" ht="12"/>
    <row r="42" s="96" customFormat="1" ht="15" customHeight="1">
      <c r="A42" s="96" t="s">
        <v>560</v>
      </c>
    </row>
    <row r="43" s="96" customFormat="1" ht="15" customHeight="1">
      <c r="A43" s="96" t="s">
        <v>745</v>
      </c>
    </row>
    <row r="44" spans="1:2" ht="25.5" customHeight="1">
      <c r="A44" s="9" t="s">
        <v>12</v>
      </c>
      <c r="B44" s="9"/>
    </row>
    <row r="45" spans="3:5" ht="12" customHeight="1">
      <c r="C45" s="19"/>
      <c r="D45" s="79"/>
      <c r="E45" s="79" t="s">
        <v>107</v>
      </c>
    </row>
    <row r="46" spans="1:5" ht="25.5" customHeight="1">
      <c r="A46" s="67" t="s">
        <v>106</v>
      </c>
      <c r="B46" s="107" t="s">
        <v>146</v>
      </c>
      <c r="C46" s="82" t="s">
        <v>702</v>
      </c>
      <c r="D46" s="82" t="s">
        <v>559</v>
      </c>
      <c r="E46" s="82" t="s">
        <v>703</v>
      </c>
    </row>
    <row r="47" spans="1:5" ht="24" customHeight="1">
      <c r="A47" s="80" t="s">
        <v>135</v>
      </c>
      <c r="B47" s="81" t="s">
        <v>136</v>
      </c>
      <c r="C47" s="15">
        <f>C48+C52+C59+C62+C66+C69</f>
        <v>26067450</v>
      </c>
      <c r="D47" s="15">
        <f>D48+D52+D59+D62+D66+D69</f>
        <v>3039100</v>
      </c>
      <c r="E47" s="15">
        <f>E48+E52+E59+E62+E66+E69</f>
        <v>29106550</v>
      </c>
    </row>
    <row r="48" spans="1:5" ht="21" customHeight="1">
      <c r="A48" s="16" t="s">
        <v>137</v>
      </c>
      <c r="B48" s="13" t="s">
        <v>113</v>
      </c>
      <c r="C48" s="14">
        <f>C49+C50+C51</f>
        <v>8698000</v>
      </c>
      <c r="D48" s="14">
        <f>D49+D50+D51</f>
        <v>1110000</v>
      </c>
      <c r="E48" s="14">
        <f>E49+E50+E51</f>
        <v>9808000</v>
      </c>
    </row>
    <row r="49" spans="1:5" s="21" customFormat="1" ht="18" customHeight="1">
      <c r="A49" s="58" t="s">
        <v>138</v>
      </c>
      <c r="B49" s="57" t="s">
        <v>321</v>
      </c>
      <c r="C49" s="59">
        <v>4448000</v>
      </c>
      <c r="D49" s="59">
        <f>E49-C49</f>
        <v>0</v>
      </c>
      <c r="E49" s="59">
        <v>4448000</v>
      </c>
    </row>
    <row r="50" spans="1:5" s="21" customFormat="1" ht="18" customHeight="1">
      <c r="A50" s="58" t="s">
        <v>139</v>
      </c>
      <c r="B50" s="57" t="s">
        <v>322</v>
      </c>
      <c r="C50" s="59">
        <v>3440000</v>
      </c>
      <c r="D50" s="59">
        <f>E50-C50</f>
        <v>1010000</v>
      </c>
      <c r="E50" s="59">
        <v>4450000</v>
      </c>
    </row>
    <row r="51" spans="1:5" s="21" customFormat="1" ht="18" customHeight="1">
      <c r="A51" s="58" t="s">
        <v>140</v>
      </c>
      <c r="B51" s="57" t="s">
        <v>323</v>
      </c>
      <c r="C51" s="59">
        <v>810000</v>
      </c>
      <c r="D51" s="59">
        <f>E51-C51</f>
        <v>100000</v>
      </c>
      <c r="E51" s="59">
        <v>910000</v>
      </c>
    </row>
    <row r="52" spans="1:5" ht="21" customHeight="1">
      <c r="A52" s="16" t="s">
        <v>141</v>
      </c>
      <c r="B52" s="13" t="s">
        <v>114</v>
      </c>
      <c r="C52" s="14">
        <f>SUM(C53:C58)</f>
        <v>7646000</v>
      </c>
      <c r="D52" s="14">
        <f>SUM(D53:D58)</f>
        <v>353000</v>
      </c>
      <c r="E52" s="14">
        <f>SUM(E53:E58)</f>
        <v>7999000</v>
      </c>
    </row>
    <row r="53" spans="1:5" s="21" customFormat="1" ht="18" customHeight="1">
      <c r="A53" s="58" t="s">
        <v>457</v>
      </c>
      <c r="B53" s="57" t="s">
        <v>458</v>
      </c>
      <c r="C53" s="59">
        <v>195000</v>
      </c>
      <c r="D53" s="59">
        <f aca="true" t="shared" si="0" ref="D53:D58">E53-C53</f>
        <v>0</v>
      </c>
      <c r="E53" s="59">
        <v>195000</v>
      </c>
    </row>
    <row r="54" spans="1:5" s="21" customFormat="1" ht="18" customHeight="1">
      <c r="A54" s="58" t="s">
        <v>694</v>
      </c>
      <c r="B54" s="57" t="s">
        <v>695</v>
      </c>
      <c r="C54" s="59">
        <v>0</v>
      </c>
      <c r="D54" s="59">
        <f t="shared" si="0"/>
        <v>0</v>
      </c>
      <c r="E54" s="59">
        <v>0</v>
      </c>
    </row>
    <row r="55" spans="1:5" s="21" customFormat="1" ht="18" customHeight="1">
      <c r="A55" s="58" t="s">
        <v>142</v>
      </c>
      <c r="B55" s="57" t="s">
        <v>324</v>
      </c>
      <c r="C55" s="59">
        <v>5021000</v>
      </c>
      <c r="D55" s="59">
        <f t="shared" si="0"/>
        <v>353000</v>
      </c>
      <c r="E55" s="59">
        <v>5374000</v>
      </c>
    </row>
    <row r="56" spans="1:5" s="21" customFormat="1" ht="18" customHeight="1">
      <c r="A56" s="58" t="s">
        <v>98</v>
      </c>
      <c r="B56" s="57" t="s">
        <v>325</v>
      </c>
      <c r="C56" s="59">
        <v>145000</v>
      </c>
      <c r="D56" s="59">
        <f t="shared" si="0"/>
        <v>0</v>
      </c>
      <c r="E56" s="59">
        <v>145000</v>
      </c>
    </row>
    <row r="57" spans="1:5" s="21" customFormat="1" ht="18" customHeight="1">
      <c r="A57" s="58" t="s">
        <v>291</v>
      </c>
      <c r="B57" s="57" t="s">
        <v>444</v>
      </c>
      <c r="C57" s="59">
        <v>85000</v>
      </c>
      <c r="D57" s="59">
        <f t="shared" si="0"/>
        <v>0</v>
      </c>
      <c r="E57" s="59">
        <v>85000</v>
      </c>
    </row>
    <row r="58" spans="1:5" s="21" customFormat="1" ht="18" customHeight="1">
      <c r="A58" s="58" t="s">
        <v>414</v>
      </c>
      <c r="B58" s="57" t="s">
        <v>443</v>
      </c>
      <c r="C58" s="59">
        <v>2200000</v>
      </c>
      <c r="D58" s="59">
        <f t="shared" si="0"/>
        <v>0</v>
      </c>
      <c r="E58" s="59">
        <v>2200000</v>
      </c>
    </row>
    <row r="59" spans="1:5" ht="20.25" customHeight="1">
      <c r="A59" s="16" t="s">
        <v>143</v>
      </c>
      <c r="B59" s="13" t="s">
        <v>115</v>
      </c>
      <c r="C59" s="14">
        <f>C60+C61</f>
        <v>4190200</v>
      </c>
      <c r="D59" s="14">
        <f>D60+D61</f>
        <v>280500</v>
      </c>
      <c r="E59" s="14">
        <f>E60+E61</f>
        <v>4470700</v>
      </c>
    </row>
    <row r="60" spans="1:5" s="21" customFormat="1" ht="18" customHeight="1">
      <c r="A60" s="58" t="s">
        <v>144</v>
      </c>
      <c r="B60" s="57" t="s">
        <v>326</v>
      </c>
      <c r="C60" s="59">
        <v>30200</v>
      </c>
      <c r="D60" s="59">
        <f>E60-C60</f>
        <v>-3000</v>
      </c>
      <c r="E60" s="59">
        <v>27200</v>
      </c>
    </row>
    <row r="61" spans="1:5" s="21" customFormat="1" ht="18" customHeight="1">
      <c r="A61" s="58" t="s">
        <v>145</v>
      </c>
      <c r="B61" s="57" t="s">
        <v>327</v>
      </c>
      <c r="C61" s="59">
        <v>4160000</v>
      </c>
      <c r="D61" s="59">
        <f>E61-C61</f>
        <v>283500</v>
      </c>
      <c r="E61" s="59">
        <v>4443500</v>
      </c>
    </row>
    <row r="62" spans="1:5" ht="21" customHeight="1">
      <c r="A62" s="17" t="s">
        <v>147</v>
      </c>
      <c r="B62" s="13" t="s">
        <v>232</v>
      </c>
      <c r="C62" s="14">
        <f>C63+C64+C65</f>
        <v>4078250</v>
      </c>
      <c r="D62" s="14">
        <f>D63+D64+D65</f>
        <v>421000</v>
      </c>
      <c r="E62" s="14">
        <f>E63+E64+E65</f>
        <v>4499250</v>
      </c>
    </row>
    <row r="63" spans="1:5" s="21" customFormat="1" ht="18" customHeight="1">
      <c r="A63" s="60" t="s">
        <v>148</v>
      </c>
      <c r="B63" s="57" t="s">
        <v>328</v>
      </c>
      <c r="C63" s="59">
        <v>850000</v>
      </c>
      <c r="D63" s="59">
        <f>E63-C63</f>
        <v>-459000</v>
      </c>
      <c r="E63" s="59">
        <v>391000</v>
      </c>
    </row>
    <row r="64" spans="1:5" s="21" customFormat="1" ht="18" customHeight="1">
      <c r="A64" s="60" t="s">
        <v>149</v>
      </c>
      <c r="B64" s="57" t="s">
        <v>329</v>
      </c>
      <c r="C64" s="59">
        <v>628250</v>
      </c>
      <c r="D64" s="59">
        <f>E64-C64</f>
        <v>-20000</v>
      </c>
      <c r="E64" s="59">
        <v>608250</v>
      </c>
    </row>
    <row r="65" spans="1:5" s="21" customFormat="1" ht="18" customHeight="1">
      <c r="A65" s="60" t="s">
        <v>174</v>
      </c>
      <c r="B65" s="57" t="s">
        <v>330</v>
      </c>
      <c r="C65" s="59">
        <v>2600000</v>
      </c>
      <c r="D65" s="59">
        <f>E65-C65</f>
        <v>900000</v>
      </c>
      <c r="E65" s="59">
        <v>3500000</v>
      </c>
    </row>
    <row r="66" spans="1:5" ht="21" customHeight="1">
      <c r="A66" s="17" t="s">
        <v>150</v>
      </c>
      <c r="B66" s="13" t="s">
        <v>233</v>
      </c>
      <c r="C66" s="14">
        <f>C67+C68</f>
        <v>1335000</v>
      </c>
      <c r="D66" s="14">
        <f>D67+D68</f>
        <v>844600</v>
      </c>
      <c r="E66" s="14">
        <f>E67+E68</f>
        <v>2179600</v>
      </c>
    </row>
    <row r="67" spans="1:5" s="21" customFormat="1" ht="18" customHeight="1">
      <c r="A67" s="60" t="s">
        <v>151</v>
      </c>
      <c r="B67" s="57" t="s">
        <v>331</v>
      </c>
      <c r="C67" s="59">
        <v>863000</v>
      </c>
      <c r="D67" s="59">
        <f>E67-C67</f>
        <v>844600</v>
      </c>
      <c r="E67" s="59">
        <v>1707600</v>
      </c>
    </row>
    <row r="68" spans="1:5" s="21" customFormat="1" ht="18" customHeight="1">
      <c r="A68" s="60" t="s">
        <v>152</v>
      </c>
      <c r="B68" s="57" t="s">
        <v>332</v>
      </c>
      <c r="C68" s="59">
        <v>472000</v>
      </c>
      <c r="D68" s="59">
        <f>E68-C68</f>
        <v>0</v>
      </c>
      <c r="E68" s="59">
        <v>472000</v>
      </c>
    </row>
    <row r="69" spans="1:5" ht="21" customHeight="1">
      <c r="A69" s="17" t="s">
        <v>175</v>
      </c>
      <c r="B69" s="13" t="s">
        <v>176</v>
      </c>
      <c r="C69" s="14">
        <f>C70+C71</f>
        <v>120000</v>
      </c>
      <c r="D69" s="14">
        <f>D70+D71</f>
        <v>30000</v>
      </c>
      <c r="E69" s="14">
        <f>E70+E71</f>
        <v>150000</v>
      </c>
    </row>
    <row r="70" spans="1:5" s="21" customFormat="1" ht="18" customHeight="1">
      <c r="A70" s="60" t="s">
        <v>177</v>
      </c>
      <c r="B70" s="57" t="s">
        <v>333</v>
      </c>
      <c r="C70" s="59">
        <v>80000</v>
      </c>
      <c r="D70" s="59">
        <f>E70-C70</f>
        <v>25000</v>
      </c>
      <c r="E70" s="59">
        <v>105000</v>
      </c>
    </row>
    <row r="71" spans="1:5" s="21" customFormat="1" ht="18" customHeight="1">
      <c r="A71" s="60" t="s">
        <v>183</v>
      </c>
      <c r="B71" s="57" t="s">
        <v>334</v>
      </c>
      <c r="C71" s="59">
        <v>40000</v>
      </c>
      <c r="D71" s="59">
        <f>E71-C71</f>
        <v>5000</v>
      </c>
      <c r="E71" s="59">
        <v>45000</v>
      </c>
    </row>
    <row r="72" spans="1:5" ht="23.25" customHeight="1">
      <c r="A72" s="84" t="s">
        <v>153</v>
      </c>
      <c r="B72" s="81" t="s">
        <v>116</v>
      </c>
      <c r="C72" s="15">
        <f>C73+C75</f>
        <v>130000</v>
      </c>
      <c r="D72" s="15">
        <f>D73+D75</f>
        <v>-7000</v>
      </c>
      <c r="E72" s="15">
        <f>E73+E75</f>
        <v>123000</v>
      </c>
    </row>
    <row r="73" spans="1:5" ht="21" customHeight="1">
      <c r="A73" s="17" t="s">
        <v>154</v>
      </c>
      <c r="B73" s="13" t="s">
        <v>191</v>
      </c>
      <c r="C73" s="14">
        <f>SUM(C74)</f>
        <v>120000</v>
      </c>
      <c r="D73" s="14">
        <f>SUM(D74)</f>
        <v>-5000</v>
      </c>
      <c r="E73" s="14">
        <f>SUM(E74)</f>
        <v>115000</v>
      </c>
    </row>
    <row r="74" spans="1:5" s="21" customFormat="1" ht="18" customHeight="1">
      <c r="A74" s="60" t="s">
        <v>155</v>
      </c>
      <c r="B74" s="57" t="s">
        <v>335</v>
      </c>
      <c r="C74" s="59">
        <v>120000</v>
      </c>
      <c r="D74" s="59">
        <f>E74-C74</f>
        <v>-5000</v>
      </c>
      <c r="E74" s="59">
        <v>115000</v>
      </c>
    </row>
    <row r="75" spans="1:5" ht="21" customHeight="1">
      <c r="A75" s="17" t="s">
        <v>156</v>
      </c>
      <c r="B75" s="13" t="s">
        <v>192</v>
      </c>
      <c r="C75" s="14">
        <f>SUM(C76+C77)</f>
        <v>10000</v>
      </c>
      <c r="D75" s="14">
        <f>SUM(D76+D77)</f>
        <v>-2000</v>
      </c>
      <c r="E75" s="14">
        <f>SUM(E76+E77)</f>
        <v>8000</v>
      </c>
    </row>
    <row r="76" spans="1:5" s="21" customFormat="1" ht="18" customHeight="1">
      <c r="A76" s="60" t="s">
        <v>157</v>
      </c>
      <c r="B76" s="57" t="s">
        <v>336</v>
      </c>
      <c r="C76" s="59">
        <v>10000</v>
      </c>
      <c r="D76" s="59">
        <f>E76-C76</f>
        <v>-2000</v>
      </c>
      <c r="E76" s="59">
        <v>8000</v>
      </c>
    </row>
    <row r="77" spans="1:5" s="21" customFormat="1" ht="18" customHeight="1">
      <c r="A77" s="60" t="s">
        <v>196</v>
      </c>
      <c r="B77" s="57" t="s">
        <v>337</v>
      </c>
      <c r="C77" s="59">
        <v>0</v>
      </c>
      <c r="D77" s="59">
        <f>E77-C77</f>
        <v>0</v>
      </c>
      <c r="E77" s="59">
        <v>0</v>
      </c>
    </row>
    <row r="78" spans="1:5" ht="22.5" customHeight="1">
      <c r="A78" s="12"/>
      <c r="B78" s="85" t="s">
        <v>117</v>
      </c>
      <c r="C78" s="15">
        <f>C47+C72</f>
        <v>26197450</v>
      </c>
      <c r="D78" s="15">
        <f>D47+D72</f>
        <v>3032100</v>
      </c>
      <c r="E78" s="15">
        <f>E47+E72</f>
        <v>29229550</v>
      </c>
    </row>
    <row r="79" spans="1:5" ht="23.25" customHeight="1">
      <c r="A79" s="84" t="s">
        <v>197</v>
      </c>
      <c r="B79" s="81" t="s">
        <v>198</v>
      </c>
      <c r="C79" s="15">
        <f>C80+C82</f>
        <v>3307000</v>
      </c>
      <c r="D79" s="15">
        <f>D80+D82</f>
        <v>-101450</v>
      </c>
      <c r="E79" s="15">
        <f>E80+E82</f>
        <v>3205550</v>
      </c>
    </row>
    <row r="80" spans="1:5" ht="21" customHeight="1">
      <c r="A80" s="17" t="s">
        <v>788</v>
      </c>
      <c r="B80" s="13" t="s">
        <v>790</v>
      </c>
      <c r="C80" s="14">
        <f>C81</f>
        <v>307000</v>
      </c>
      <c r="D80" s="14">
        <f>D81</f>
        <v>193000</v>
      </c>
      <c r="E80" s="14">
        <f>E81</f>
        <v>500000</v>
      </c>
    </row>
    <row r="81" spans="1:5" ht="21.75" customHeight="1">
      <c r="A81" s="86" t="s">
        <v>789</v>
      </c>
      <c r="B81" s="141" t="s">
        <v>791</v>
      </c>
      <c r="C81" s="88">
        <v>307000</v>
      </c>
      <c r="D81" s="59">
        <f>E81-C81</f>
        <v>193000</v>
      </c>
      <c r="E81" s="88">
        <v>500000</v>
      </c>
    </row>
    <row r="82" spans="1:5" ht="21" customHeight="1">
      <c r="A82" s="17" t="s">
        <v>696</v>
      </c>
      <c r="B82" s="13" t="s">
        <v>697</v>
      </c>
      <c r="C82" s="14">
        <f>SUM(C83:C84)</f>
        <v>3000000</v>
      </c>
      <c r="D82" s="14">
        <f>SUM(D83:D84)</f>
        <v>-294450</v>
      </c>
      <c r="E82" s="14">
        <f>SUM(E83:E84)</f>
        <v>2705550</v>
      </c>
    </row>
    <row r="83" spans="1:5" ht="18" customHeight="1">
      <c r="A83" s="86" t="s">
        <v>698</v>
      </c>
      <c r="B83" s="135" t="s">
        <v>699</v>
      </c>
      <c r="C83" s="88">
        <v>3000000</v>
      </c>
      <c r="D83" s="59">
        <f>E83-C83</f>
        <v>-294450</v>
      </c>
      <c r="E83" s="88">
        <v>2705550</v>
      </c>
    </row>
    <row r="84" spans="1:5" ht="18" customHeight="1">
      <c r="A84" s="86" t="s">
        <v>700</v>
      </c>
      <c r="B84" s="135" t="s">
        <v>701</v>
      </c>
      <c r="C84" s="88">
        <v>0</v>
      </c>
      <c r="D84" s="59">
        <f>E84-C84</f>
        <v>0</v>
      </c>
      <c r="E84" s="88">
        <v>0</v>
      </c>
    </row>
    <row r="85" spans="1:5" ht="22.5" customHeight="1">
      <c r="A85" s="12"/>
      <c r="B85" s="85" t="s">
        <v>199</v>
      </c>
      <c r="C85" s="15">
        <f>C78+C79</f>
        <v>29504450</v>
      </c>
      <c r="D85" s="15">
        <f>D78+D79</f>
        <v>2930650</v>
      </c>
      <c r="E85" s="15">
        <f>E78+E79</f>
        <v>32435100</v>
      </c>
    </row>
    <row r="86" spans="1:5" ht="21.75" customHeight="1">
      <c r="A86" s="8"/>
      <c r="B86" s="28"/>
      <c r="C86" s="29"/>
      <c r="D86" s="29"/>
      <c r="E86" s="29"/>
    </row>
    <row r="87" ht="24.75" customHeight="1">
      <c r="A87" s="5" t="s">
        <v>158</v>
      </c>
    </row>
    <row r="88" ht="12.75" customHeight="1"/>
    <row r="89" spans="1:5" ht="27" customHeight="1">
      <c r="A89" s="67" t="s">
        <v>106</v>
      </c>
      <c r="B89" s="107" t="s">
        <v>13</v>
      </c>
      <c r="C89" s="82" t="s">
        <v>702</v>
      </c>
      <c r="D89" s="82" t="s">
        <v>559</v>
      </c>
      <c r="E89" s="82" t="s">
        <v>703</v>
      </c>
    </row>
    <row r="90" spans="1:5" ht="24" customHeight="1">
      <c r="A90" s="84" t="s">
        <v>159</v>
      </c>
      <c r="B90" s="81" t="s">
        <v>164</v>
      </c>
      <c r="C90" s="15">
        <f>C91+C95+C101+C104+C106+C109+C111</f>
        <v>24552650</v>
      </c>
      <c r="D90" s="15">
        <f>D91+D95+D101+D104+D106+D109+D111</f>
        <v>919200</v>
      </c>
      <c r="E90" s="15">
        <f>E91+E95+E101+E104+E106+E109+E111</f>
        <v>25471850</v>
      </c>
    </row>
    <row r="91" spans="1:5" ht="21" customHeight="1">
      <c r="A91" s="17" t="s">
        <v>160</v>
      </c>
      <c r="B91" s="90" t="s">
        <v>118</v>
      </c>
      <c r="C91" s="14">
        <f>SUM(C92+C93+C94)</f>
        <v>7133000</v>
      </c>
      <c r="D91" s="14">
        <f>SUM(D92+D93+D94)</f>
        <v>52500</v>
      </c>
      <c r="E91" s="14">
        <f>SUM(E92+E93+E94)</f>
        <v>7185500</v>
      </c>
    </row>
    <row r="92" spans="1:7" ht="18" customHeight="1">
      <c r="A92" s="86" t="s">
        <v>161</v>
      </c>
      <c r="B92" s="87" t="s">
        <v>338</v>
      </c>
      <c r="C92" s="88">
        <f>'2) Posebni'!D10+'2) Posebni'!D308+'2) Posebni'!D376+'2) Posebni'!D405+'2) Posebni'!D435</f>
        <v>5984000</v>
      </c>
      <c r="D92" s="88">
        <f>'2) Posebni'!E10+'2) Posebni'!E308+'2) Posebni'!E376+'2) Posebni'!E405+'2) Posebni'!E435</f>
        <v>16000</v>
      </c>
      <c r="E92" s="88">
        <f>'2) Posebni'!F10+'2) Posebni'!F308+'2) Posebni'!F376+'2) Posebni'!F405+'2) Posebni'!F435</f>
        <v>6000000</v>
      </c>
      <c r="G92" s="79"/>
    </row>
    <row r="93" spans="1:5" ht="18" customHeight="1">
      <c r="A93" s="86" t="s">
        <v>162</v>
      </c>
      <c r="B93" s="87" t="s">
        <v>339</v>
      </c>
      <c r="C93" s="88">
        <f>'2) Posebni'!D11+'2) Posebni'!D377+'2) Posebni'!D406+'2) Posebni'!D436</f>
        <v>214000</v>
      </c>
      <c r="D93" s="88">
        <f>'2) Posebni'!E11+'2) Posebni'!E377+'2) Posebni'!E406+'2) Posebni'!E436</f>
        <v>29500</v>
      </c>
      <c r="E93" s="88">
        <f>'2) Posebni'!F11+'2) Posebni'!F377+'2) Posebni'!F406+'2) Posebni'!F436</f>
        <v>243500</v>
      </c>
    </row>
    <row r="94" spans="1:5" ht="18" customHeight="1">
      <c r="A94" s="86" t="s">
        <v>163</v>
      </c>
      <c r="B94" s="87" t="s">
        <v>340</v>
      </c>
      <c r="C94" s="88">
        <f>'2) Posebni'!D12+'2) Posebni'!D309+'2) Posebni'!D378+'2) Posebni'!D407+'2) Posebni'!D437</f>
        <v>935000</v>
      </c>
      <c r="D94" s="88">
        <f>'2) Posebni'!E12+'2) Posebni'!E309+'2) Posebni'!E378+'2) Posebni'!E407+'2) Posebni'!E437</f>
        <v>7000</v>
      </c>
      <c r="E94" s="88">
        <f>'2) Posebni'!F12+'2) Posebni'!F309+'2) Posebni'!F378+'2) Posebni'!F407+'2) Posebni'!F437</f>
        <v>942000</v>
      </c>
    </row>
    <row r="95" spans="1:5" ht="21" customHeight="1">
      <c r="A95" s="34">
        <v>32</v>
      </c>
      <c r="B95" s="13" t="s">
        <v>119</v>
      </c>
      <c r="C95" s="14">
        <f>SUM(C96:C100)</f>
        <v>11648350</v>
      </c>
      <c r="D95" s="14">
        <f>SUM(D96:D100)</f>
        <v>664700</v>
      </c>
      <c r="E95" s="14">
        <f>SUM(E96:E100)</f>
        <v>12313050</v>
      </c>
    </row>
    <row r="96" spans="1:5" ht="18" customHeight="1">
      <c r="A96" s="91">
        <v>321</v>
      </c>
      <c r="B96" s="87" t="s">
        <v>341</v>
      </c>
      <c r="C96" s="88">
        <f>'2) Posebni'!D14+'2) Posebni'!D311+'2) Posebni'!D380+'2) Posebni'!D409+'2) Posebni'!D439</f>
        <v>337500</v>
      </c>
      <c r="D96" s="88">
        <f>'2) Posebni'!E14+'2) Posebni'!E311+'2) Posebni'!E380+'2) Posebni'!E409+'2) Posebni'!E439</f>
        <v>5000</v>
      </c>
      <c r="E96" s="88">
        <f>'2) Posebni'!F14+'2) Posebni'!F311+'2) Posebni'!F380+'2) Posebni'!F409+'2) Posebni'!F439</f>
        <v>342500</v>
      </c>
    </row>
    <row r="97" spans="1:5" ht="18" customHeight="1">
      <c r="A97" s="91">
        <v>322</v>
      </c>
      <c r="B97" s="87" t="s">
        <v>342</v>
      </c>
      <c r="C97" s="88">
        <f>'2) Posebni'!D15+'2) Posebni'!D31+'2) Posebni'!D79+'2) Posebni'!D109+'2) Posebni'!D142+'2) Posebni'!D185+'2) Posebni'!D196+'2) Posebni'!D226+'2) Posebni'!D251+'2) Posebni'!D274+'2) Posebni'!D289+'2) Posebni'!D296+'2) Posebni'!D381+'2) Posebni'!D410+'2) Posebni'!D440</f>
        <v>1981000</v>
      </c>
      <c r="D97" s="88">
        <f>'2) Posebni'!E15+'2) Posebni'!E31+'2) Posebni'!E79+'2) Posebni'!E109+'2) Posebni'!E142+'2) Posebni'!E185+'2) Posebni'!E196+'2) Posebni'!E226+'2) Posebni'!E251+'2) Posebni'!E274+'2) Posebni'!E289+'2) Posebni'!E296+'2) Posebni'!E381+'2) Posebni'!E410+'2) Posebni'!E440</f>
        <v>50200</v>
      </c>
      <c r="E97" s="88">
        <f>'2) Posebni'!F15+'2) Posebni'!F31+'2) Posebni'!F79+'2) Posebni'!F109+'2) Posebni'!F142+'2) Posebni'!F185+'2) Posebni'!F196+'2) Posebni'!F226+'2) Posebni'!F251+'2) Posebni'!F274+'2) Posebni'!F289+'2) Posebni'!F296+'2) Posebni'!F381+'2) Posebni'!F410+'2) Posebni'!F440</f>
        <v>2031200</v>
      </c>
    </row>
    <row r="98" spans="1:5" ht="18" customHeight="1">
      <c r="A98" s="91">
        <v>323</v>
      </c>
      <c r="B98" s="87" t="s">
        <v>343</v>
      </c>
      <c r="C98" s="88">
        <f>'2) Posebni'!D16+'2) Posebni'!D20+'2) Posebni'!D32+'2) Posebni'!D43+'2) Posebni'!D80+'2) Posebni'!D110+'2) Posebni'!D120+'2) Posebni'!D129+'2) Posebni'!D143+'2) Posebni'!D157+'2) Posebni'!D174+'2) Posebni'!D186+'2) Posebni'!D197+'2) Posebni'!D222+'2) Posebni'!D227+'2) Posebni'!D230+'2) Posebni'!D252+'2) Posebni'!D275+'2) Posebni'!D279+'2) Posebni'!D290+'2) Posebni'!D312+'2) Posebni'!D382+'2) Posebni'!D394+'2) Posebni'!D411+'2) Posebni'!D92+'2) Posebni'!D441</f>
        <v>8712050</v>
      </c>
      <c r="D98" s="88">
        <f>'2) Posebni'!E16+'2) Posebni'!E20+'2) Posebni'!E32+'2) Posebni'!E43+'2) Posebni'!E80+'2) Posebni'!E110+'2) Posebni'!E120+'2) Posebni'!E129+'2) Posebni'!E143+'2) Posebni'!E157+'2) Posebni'!E174+'2) Posebni'!E186+'2) Posebni'!E197+'2) Posebni'!E222+'2) Posebni'!E227+'2) Posebni'!E230+'2) Posebni'!E252+'2) Posebni'!E275+'2) Posebni'!E279+'2) Posebni'!E290+'2) Posebni'!E312+'2) Posebni'!E382+'2) Posebni'!E394+'2) Posebni'!E411+'2) Posebni'!E92+'2) Posebni'!E441</f>
        <v>550500</v>
      </c>
      <c r="E98" s="88">
        <f>'2) Posebni'!F16+'2) Posebni'!F20+'2) Posebni'!F32+'2) Posebni'!F43+'2) Posebni'!F80+'2) Posebni'!F110+'2) Posebni'!F120+'2) Posebni'!F129+'2) Posebni'!F143+'2) Posebni'!F157+'2) Posebni'!F174+'2) Posebni'!F186+'2) Posebni'!F197+'2) Posebni'!F222+'2) Posebni'!F227+'2) Posebni'!F230+'2) Posebni'!F252+'2) Posebni'!F275+'2) Posebni'!F279+'2) Posebni'!F290+'2) Posebni'!F312+'2) Posebni'!F382+'2) Posebni'!F394+'2) Posebni'!F411+'2) Posebni'!F92+'2) Posebni'!F441</f>
        <v>9262550</v>
      </c>
    </row>
    <row r="99" spans="1:5" ht="18" customHeight="1">
      <c r="A99" s="91" t="s">
        <v>184</v>
      </c>
      <c r="B99" s="87" t="s">
        <v>344</v>
      </c>
      <c r="C99" s="88">
        <f>'2) Posebni'!D21+'2) Posebni'!D44</f>
        <v>0</v>
      </c>
      <c r="D99" s="88">
        <f>'2) Posebni'!E21+'2) Posebni'!E44</f>
        <v>0</v>
      </c>
      <c r="E99" s="88">
        <f>'2) Posebni'!F21+'2) Posebni'!F44</f>
        <v>0</v>
      </c>
    </row>
    <row r="100" spans="1:5" ht="18" customHeight="1">
      <c r="A100" s="91">
        <v>329</v>
      </c>
      <c r="B100" s="87" t="s">
        <v>345</v>
      </c>
      <c r="C100" s="88">
        <f>'2) Posebni'!D17+'2) Posebni'!D22+'2) Posebni'!D33+'2) Posebni'!D45+'2) Posebni'!D60+'2) Posebni'!D67+'2) Posebni'!D73+'2) Posebni'!D231+'2) Posebni'!D276+'2) Posebni'!D280+'2) Posebni'!D383+'2) Posebni'!D412+'2) Posebni'!D442</f>
        <v>617800</v>
      </c>
      <c r="D100" s="88">
        <f>'2) Posebni'!E17+'2) Posebni'!E22+'2) Posebni'!E33+'2) Posebni'!E45+'2) Posebni'!E60+'2) Posebni'!E67+'2) Posebni'!E73+'2) Posebni'!E231+'2) Posebni'!E276+'2) Posebni'!E280+'2) Posebni'!E383+'2) Posebni'!E412+'2) Posebni'!E442</f>
        <v>59000</v>
      </c>
      <c r="E100" s="88">
        <f>'2) Posebni'!F17+'2) Posebni'!F22+'2) Posebni'!F33+'2) Posebni'!F45+'2) Posebni'!F60+'2) Posebni'!F67+'2) Posebni'!F73+'2) Posebni'!F231+'2) Posebni'!F276+'2) Posebni'!F280+'2) Posebni'!F383+'2) Posebni'!F412+'2) Posebni'!F442</f>
        <v>676800</v>
      </c>
    </row>
    <row r="101" spans="1:5" ht="21" customHeight="1">
      <c r="A101" s="34">
        <v>34</v>
      </c>
      <c r="B101" s="13" t="s">
        <v>120</v>
      </c>
      <c r="C101" s="14">
        <f>C102+C103</f>
        <v>76300</v>
      </c>
      <c r="D101" s="14">
        <f>D102+D103</f>
        <v>112000</v>
      </c>
      <c r="E101" s="14">
        <f>E102+E103</f>
        <v>188300</v>
      </c>
    </row>
    <row r="102" spans="1:5" ht="18" customHeight="1">
      <c r="A102" s="91" t="s">
        <v>712</v>
      </c>
      <c r="B102" s="87" t="s">
        <v>718</v>
      </c>
      <c r="C102" s="88">
        <f>'2) Posebni'!D55</f>
        <v>0</v>
      </c>
      <c r="D102" s="88">
        <f>'2) Posebni'!E55</f>
        <v>1000</v>
      </c>
      <c r="E102" s="88">
        <f>'2) Posebni'!F55</f>
        <v>1000</v>
      </c>
    </row>
    <row r="103" spans="1:5" ht="18" customHeight="1">
      <c r="A103" s="91">
        <v>343</v>
      </c>
      <c r="B103" s="87" t="s">
        <v>346</v>
      </c>
      <c r="C103" s="88">
        <f>'2) Posebni'!D56+'2) Posebni'!D385+'2) Posebni'!D414+'2) Posebni'!D444</f>
        <v>76300</v>
      </c>
      <c r="D103" s="88">
        <f>'2) Posebni'!E56+'2) Posebni'!E385+'2) Posebni'!E414+'2) Posebni'!E444</f>
        <v>111000</v>
      </c>
      <c r="E103" s="88">
        <f>'2) Posebni'!F56+'2) Posebni'!F385+'2) Posebni'!F414+'2) Posebni'!F444</f>
        <v>187300</v>
      </c>
    </row>
    <row r="104" spans="1:5" ht="21" customHeight="1">
      <c r="A104" s="34">
        <v>35</v>
      </c>
      <c r="B104" s="13" t="s">
        <v>121</v>
      </c>
      <c r="C104" s="14">
        <f>C105</f>
        <v>0</v>
      </c>
      <c r="D104" s="14">
        <f>D105</f>
        <v>0</v>
      </c>
      <c r="E104" s="14">
        <f>E105</f>
        <v>0</v>
      </c>
    </row>
    <row r="105" spans="1:5" ht="18" customHeight="1">
      <c r="A105" s="91">
        <v>352</v>
      </c>
      <c r="B105" s="87" t="s">
        <v>347</v>
      </c>
      <c r="C105" s="88">
        <f>'2) Posebni'!D96</f>
        <v>0</v>
      </c>
      <c r="D105" s="88">
        <f>'2) Posebni'!E96</f>
        <v>0</v>
      </c>
      <c r="E105" s="88">
        <f>'2) Posebni'!F96</f>
        <v>0</v>
      </c>
    </row>
    <row r="106" spans="1:5" ht="21" customHeight="1">
      <c r="A106" s="34" t="s">
        <v>204</v>
      </c>
      <c r="B106" s="13" t="s">
        <v>206</v>
      </c>
      <c r="C106" s="14">
        <f>C107+C108</f>
        <v>1013000</v>
      </c>
      <c r="D106" s="14">
        <f>D107+D108</f>
        <v>45000</v>
      </c>
      <c r="E106" s="14">
        <f>E107+E108</f>
        <v>1058000</v>
      </c>
    </row>
    <row r="107" spans="1:5" ht="18" customHeight="1">
      <c r="A107" s="91" t="s">
        <v>205</v>
      </c>
      <c r="B107" s="87" t="s">
        <v>348</v>
      </c>
      <c r="C107" s="88">
        <f>'2) Posebni'!D74+'2) Posebni'!D348+'2) Posebni'!D267</f>
        <v>190000</v>
      </c>
      <c r="D107" s="88">
        <f>'2) Posebni'!E74+'2) Posebni'!E348+'2) Posebni'!E267</f>
        <v>0</v>
      </c>
      <c r="E107" s="88">
        <f>'2) Posebni'!F74+'2) Posebni'!F348+'2) Posebni'!F267</f>
        <v>190000</v>
      </c>
    </row>
    <row r="108" spans="1:5" ht="18" customHeight="1">
      <c r="A108" s="91" t="s">
        <v>237</v>
      </c>
      <c r="B108" s="87" t="s">
        <v>349</v>
      </c>
      <c r="C108" s="88">
        <f>'2) Posebni'!D241+'2) Posebni'!D244+'2) Posebni'!D286+'2) Posebni'!D332+'2) Posebni'!D335</f>
        <v>823000</v>
      </c>
      <c r="D108" s="88">
        <f>'2) Posebni'!E241+'2) Posebni'!E244+'2) Posebni'!E286+'2) Posebni'!E332+'2) Posebni'!E335</f>
        <v>45000</v>
      </c>
      <c r="E108" s="88">
        <f>'2) Posebni'!F241+'2) Posebni'!F244+'2) Posebni'!F286+'2) Posebni'!F332+'2) Posebni'!F335</f>
        <v>868000</v>
      </c>
    </row>
    <row r="109" spans="1:5" ht="21" customHeight="1">
      <c r="A109" s="34">
        <v>37</v>
      </c>
      <c r="B109" s="13" t="s">
        <v>122</v>
      </c>
      <c r="C109" s="14">
        <f>C110</f>
        <v>710000</v>
      </c>
      <c r="D109" s="14">
        <f>D110</f>
        <v>0</v>
      </c>
      <c r="E109" s="14">
        <f>E110</f>
        <v>710000</v>
      </c>
    </row>
    <row r="110" spans="1:5" ht="18" customHeight="1">
      <c r="A110" s="91">
        <v>372</v>
      </c>
      <c r="B110" s="87" t="s">
        <v>350</v>
      </c>
      <c r="C110" s="88">
        <f>'2) Posebni'!D345+'2) Posebni'!D351+'2) Posebni'!D357</f>
        <v>710000</v>
      </c>
      <c r="D110" s="88">
        <f>'2) Posebni'!E345+'2) Posebni'!E351+'2) Posebni'!E357</f>
        <v>0</v>
      </c>
      <c r="E110" s="88">
        <f>'2) Posebni'!F345+'2) Posebni'!F351+'2) Posebni'!F357</f>
        <v>710000</v>
      </c>
    </row>
    <row r="111" spans="1:5" ht="21" customHeight="1">
      <c r="A111" s="34">
        <v>38</v>
      </c>
      <c r="B111" s="13" t="s">
        <v>187</v>
      </c>
      <c r="C111" s="14">
        <f>C112+C115+C116+C114+C113</f>
        <v>3972000</v>
      </c>
      <c r="D111" s="14">
        <f>D112+D115+D116+D114+D113</f>
        <v>45000</v>
      </c>
      <c r="E111" s="14">
        <f>E112+E115+E116+E114+E113</f>
        <v>4017000</v>
      </c>
    </row>
    <row r="112" spans="1:5" ht="18" customHeight="1">
      <c r="A112" s="91">
        <v>381</v>
      </c>
      <c r="B112" s="87" t="s">
        <v>351</v>
      </c>
      <c r="C112" s="88">
        <f>'2) Posebni'!D63+'2) Posebni'!D70+'2) Posebni'!D99+'2) Posebni'!D255+'2) Posebni'!D283+'2) Posebni'!D321+'2) Posebni'!D325+'2) Posebni'!D328+'2) Posebni'!D354+'2) Posebni'!D360+'2) Posebni'!D416+'2) Posebni'!D39</f>
        <v>2375000</v>
      </c>
      <c r="D112" s="88">
        <f>'2) Posebni'!E63+'2) Posebni'!E70+'2) Posebni'!E99+'2) Posebni'!E255+'2) Posebni'!E283+'2) Posebni'!E321+'2) Posebni'!E325+'2) Posebni'!E328+'2) Posebni'!E354+'2) Posebni'!E360+'2) Posebni'!E416+'2) Posebni'!E39</f>
        <v>45000</v>
      </c>
      <c r="E112" s="88">
        <f>'2) Posebni'!F63+'2) Posebni'!F70+'2) Posebni'!F99+'2) Posebni'!F255+'2) Posebni'!F283+'2) Posebni'!F321+'2) Posebni'!F325+'2) Posebni'!F328+'2) Posebni'!F354+'2) Posebni'!F360+'2) Posebni'!F416+'2) Posebni'!F39</f>
        <v>2420000</v>
      </c>
    </row>
    <row r="113" spans="1:5" ht="18" customHeight="1">
      <c r="A113" s="91">
        <v>382</v>
      </c>
      <c r="B113" s="87" t="s">
        <v>352</v>
      </c>
      <c r="C113" s="88">
        <f>'2) Posebni'!D64</f>
        <v>190000</v>
      </c>
      <c r="D113" s="88">
        <f>'2) Posebni'!E64</f>
        <v>0</v>
      </c>
      <c r="E113" s="88">
        <f>'2) Posebni'!F64</f>
        <v>190000</v>
      </c>
    </row>
    <row r="114" spans="1:5" ht="18" customHeight="1">
      <c r="A114" s="91" t="s">
        <v>613</v>
      </c>
      <c r="B114" s="87" t="s">
        <v>615</v>
      </c>
      <c r="C114" s="88">
        <f>'2) Posebni'!D47</f>
        <v>0</v>
      </c>
      <c r="D114" s="88">
        <f>'2) Posebni'!E47</f>
        <v>0</v>
      </c>
      <c r="E114" s="88">
        <f>'2) Posebni'!F47</f>
        <v>0</v>
      </c>
    </row>
    <row r="115" spans="1:5" ht="18" customHeight="1">
      <c r="A115" s="91">
        <v>385</v>
      </c>
      <c r="B115" s="87" t="s">
        <v>353</v>
      </c>
      <c r="C115" s="88">
        <f>'2) Posebni'!D48</f>
        <v>100000</v>
      </c>
      <c r="D115" s="88">
        <f>'2) Posebni'!E48</f>
        <v>0</v>
      </c>
      <c r="E115" s="88">
        <f>'2) Posebni'!F48</f>
        <v>100000</v>
      </c>
    </row>
    <row r="116" spans="1:5" ht="18" customHeight="1">
      <c r="A116" s="91">
        <v>386</v>
      </c>
      <c r="B116" s="87" t="s">
        <v>354</v>
      </c>
      <c r="C116" s="88">
        <f>'2) Posebni'!D123+'2) Posebni'!D132+'2) Posebni'!D181+'2) Posebni'!D200</f>
        <v>1307000</v>
      </c>
      <c r="D116" s="88">
        <f>'2) Posebni'!E123+'2) Posebni'!E132+'2) Posebni'!E181+'2) Posebni'!E200</f>
        <v>0</v>
      </c>
      <c r="E116" s="88">
        <f>'2) Posebni'!F123+'2) Posebni'!F132+'2) Posebni'!F181+'2) Posebni'!F200</f>
        <v>1307000</v>
      </c>
    </row>
    <row r="117" spans="1:5" ht="30" customHeight="1">
      <c r="A117" s="92">
        <v>4</v>
      </c>
      <c r="B117" s="81" t="s">
        <v>123</v>
      </c>
      <c r="C117" s="15">
        <f>C118+C121+C129+C131</f>
        <v>13372100</v>
      </c>
      <c r="D117" s="15">
        <f>D118+D121+D129+D131</f>
        <v>930550</v>
      </c>
      <c r="E117" s="15">
        <f>E118+E121+E129+E131</f>
        <v>14302650</v>
      </c>
    </row>
    <row r="118" spans="1:5" ht="21" customHeight="1">
      <c r="A118" s="34">
        <v>41</v>
      </c>
      <c r="B118" s="13" t="s">
        <v>188</v>
      </c>
      <c r="C118" s="14">
        <f>C119+C120</f>
        <v>419000</v>
      </c>
      <c r="D118" s="14">
        <f>D119+D120</f>
        <v>0</v>
      </c>
      <c r="E118" s="14">
        <f>E119+E120</f>
        <v>419000</v>
      </c>
    </row>
    <row r="119" spans="1:5" ht="18" customHeight="1">
      <c r="A119" s="91">
        <v>411</v>
      </c>
      <c r="B119" s="87" t="s">
        <v>355</v>
      </c>
      <c r="C119" s="88">
        <f>'2) Posebni'!D113+'2) Posebni'!D126+'2) Posebni'!D163+'2) Posebni'!D216+'2) Posebni'!D171+'2) Posebni'!D102</f>
        <v>5000</v>
      </c>
      <c r="D119" s="88">
        <f>'2) Posebni'!E113+'2) Posebni'!E126+'2) Posebni'!E163+'2) Posebni'!E216+'2) Posebni'!E171+'2) Posebni'!E102</f>
        <v>0</v>
      </c>
      <c r="E119" s="88">
        <f>'2) Posebni'!F113+'2) Posebni'!F126+'2) Posebni'!F163+'2) Posebni'!F216+'2) Posebni'!F171+'2) Posebni'!F102</f>
        <v>5000</v>
      </c>
    </row>
    <row r="120" spans="1:5" ht="18" customHeight="1">
      <c r="A120" s="91" t="s">
        <v>738</v>
      </c>
      <c r="B120" s="87" t="s">
        <v>739</v>
      </c>
      <c r="C120" s="88">
        <f>'2) Posebni'!D426</f>
        <v>414000</v>
      </c>
      <c r="D120" s="88">
        <f>'2) Posebni'!E426</f>
        <v>0</v>
      </c>
      <c r="E120" s="88">
        <f>'2) Posebni'!F426</f>
        <v>414000</v>
      </c>
    </row>
    <row r="121" spans="1:5" ht="21" customHeight="1">
      <c r="A121" s="34">
        <v>42</v>
      </c>
      <c r="B121" s="13" t="s">
        <v>189</v>
      </c>
      <c r="C121" s="14">
        <f>C122+C123+C125+C126+C124</f>
        <v>6968100</v>
      </c>
      <c r="D121" s="14">
        <f>D122+D123+D125+D126+D124</f>
        <v>-145450</v>
      </c>
      <c r="E121" s="14">
        <f>E122+E123+E125+E126+E124</f>
        <v>6822650</v>
      </c>
    </row>
    <row r="122" spans="1:5" ht="18" customHeight="1">
      <c r="A122" s="91">
        <v>421</v>
      </c>
      <c r="B122" s="87" t="s">
        <v>356</v>
      </c>
      <c r="C122" s="88">
        <f>'2) Posebni'!D116+'2) Posebni'!D165+'2) Posebni'!D189+'2) Posebni'!D219+'2) Posebni'!D234+'2) Posebni'!D247+'2) Posebni'!D258+'2) Posebni'!D261+'2) Posebni'!D341+'2) Posebni'!D363+'2) Posebni'!D139+'2) Posebni'!D177+'2) Posebni'!D203+'2) Posebni'!D209+'2) Posebni'!D192</f>
        <v>6655000</v>
      </c>
      <c r="D122" s="88">
        <f>'2) Posebni'!E116+'2) Posebni'!E165+'2) Posebni'!E189+'2) Posebni'!E219+'2) Posebni'!E234+'2) Posebni'!E247+'2) Posebni'!E258+'2) Posebni'!E261+'2) Posebni'!E341+'2) Posebni'!E363+'2) Posebni'!E139+'2) Posebni'!E177+'2) Posebni'!E203+'2) Posebni'!E209+'2) Posebni'!E192</f>
        <v>-293450</v>
      </c>
      <c r="E122" s="88">
        <f>'2) Posebni'!F116+'2) Posebni'!F165+'2) Posebni'!F189+'2) Posebni'!F219+'2) Posebni'!F234+'2) Posebni'!F247+'2) Posebni'!F258+'2) Posebni'!F261+'2) Posebni'!F341+'2) Posebni'!F363+'2) Posebni'!F139+'2) Posebni'!F177+'2) Posebni'!F203+'2) Posebni'!F209+'2) Posebni'!F192</f>
        <v>6361550</v>
      </c>
    </row>
    <row r="123" spans="1:5" ht="18" customHeight="1">
      <c r="A123" s="91">
        <v>422</v>
      </c>
      <c r="B123" s="87" t="s">
        <v>357</v>
      </c>
      <c r="C123" s="88">
        <f>'2) Posebni'!D25+'2) Posebni'!D212+'2) Posebni'!D298+'2) Posebni'!D387+'2) Posebni'!D419+'2) Posebni'!D446</f>
        <v>74100</v>
      </c>
      <c r="D123" s="88">
        <f>'2) Posebni'!E25+'2) Posebni'!E212+'2) Posebni'!E298+'2) Posebni'!E387+'2) Posebni'!E419+'2) Posebni'!E446</f>
        <v>38000</v>
      </c>
      <c r="E123" s="88">
        <f>'2) Posebni'!F25+'2) Posebni'!F212+'2) Posebni'!F298+'2) Posebni'!F387+'2) Posebni'!F419+'2) Posebni'!F446</f>
        <v>112100</v>
      </c>
    </row>
    <row r="124" spans="1:5" ht="18" customHeight="1">
      <c r="A124" s="91" t="s">
        <v>663</v>
      </c>
      <c r="B124" s="87" t="s">
        <v>680</v>
      </c>
      <c r="C124" s="88">
        <f>'2) Posebni'!D26</f>
        <v>0</v>
      </c>
      <c r="D124" s="88">
        <f>'2) Posebni'!E26</f>
        <v>0</v>
      </c>
      <c r="E124" s="88">
        <f>'2) Posebni'!F26</f>
        <v>0</v>
      </c>
    </row>
    <row r="125" spans="1:5" ht="18" customHeight="1">
      <c r="A125" s="91">
        <v>424</v>
      </c>
      <c r="B125" s="87" t="s">
        <v>358</v>
      </c>
      <c r="C125" s="88">
        <f>'2) Posebni'!D420</f>
        <v>120000</v>
      </c>
      <c r="D125" s="88">
        <f>'2) Posebni'!E420</f>
        <v>0</v>
      </c>
      <c r="E125" s="88">
        <f>'2) Posebni'!F420</f>
        <v>120000</v>
      </c>
    </row>
    <row r="126" spans="1:5" ht="18" customHeight="1">
      <c r="A126" s="91">
        <v>426</v>
      </c>
      <c r="B126" s="87" t="s">
        <v>359</v>
      </c>
      <c r="C126" s="88">
        <f>'2) Posebni'!D27+'2) Posebni'!D147+'2) Posebni'!D150+'2) Posebni'!D153+'2) Posebni'!D160+'2) Posebni'!D388+'2) Posebni'!D421+'2) Posebni'!D447</f>
        <v>119000</v>
      </c>
      <c r="D126" s="88">
        <f>'2) Posebni'!E27+'2) Posebni'!E147+'2) Posebni'!E150+'2) Posebni'!E153+'2) Posebni'!E160+'2) Posebni'!E388+'2) Posebni'!E421+'2) Posebni'!E447</f>
        <v>110000</v>
      </c>
      <c r="E126" s="88">
        <f>'2) Posebni'!F27+'2) Posebni'!F147+'2) Posebni'!F150+'2) Posebni'!F153+'2) Posebni'!F160+'2) Posebni'!F388+'2) Posebni'!F421+'2) Posebni'!F447</f>
        <v>229000</v>
      </c>
    </row>
    <row r="127" ht="19.5" customHeight="1"/>
    <row r="128" spans="1:5" ht="27" customHeight="1">
      <c r="A128" s="83" t="s">
        <v>106</v>
      </c>
      <c r="B128" s="89" t="s">
        <v>13</v>
      </c>
      <c r="C128" s="82" t="s">
        <v>702</v>
      </c>
      <c r="D128" s="82" t="s">
        <v>559</v>
      </c>
      <c r="E128" s="82" t="s">
        <v>703</v>
      </c>
    </row>
    <row r="129" spans="1:5" ht="21" customHeight="1">
      <c r="A129" s="34" t="s">
        <v>453</v>
      </c>
      <c r="B129" s="13" t="s">
        <v>454</v>
      </c>
      <c r="C129" s="14">
        <f>C130</f>
        <v>0</v>
      </c>
      <c r="D129" s="14">
        <f>D130</f>
        <v>0</v>
      </c>
      <c r="E129" s="14">
        <f>E130</f>
        <v>0</v>
      </c>
    </row>
    <row r="130" spans="1:5" ht="18" customHeight="1">
      <c r="A130" s="91" t="s">
        <v>455</v>
      </c>
      <c r="B130" s="87" t="s">
        <v>452</v>
      </c>
      <c r="C130" s="88">
        <f>'2) Posebni'!D423</f>
        <v>0</v>
      </c>
      <c r="D130" s="88">
        <f>'2) Posebni'!E423</f>
        <v>0</v>
      </c>
      <c r="E130" s="88">
        <f>'2) Posebni'!F423</f>
        <v>0</v>
      </c>
    </row>
    <row r="131" spans="1:5" ht="21" customHeight="1">
      <c r="A131" s="34" t="s">
        <v>6</v>
      </c>
      <c r="B131" s="13" t="s">
        <v>7</v>
      </c>
      <c r="C131" s="14">
        <f>C132</f>
        <v>5985000</v>
      </c>
      <c r="D131" s="14">
        <f>D132</f>
        <v>1076000</v>
      </c>
      <c r="E131" s="14">
        <f>E132</f>
        <v>7061000</v>
      </c>
    </row>
    <row r="132" spans="1:5" ht="18" customHeight="1">
      <c r="A132" s="91" t="s">
        <v>8</v>
      </c>
      <c r="B132" s="87" t="s">
        <v>360</v>
      </c>
      <c r="C132" s="88">
        <f>'2) Posebni'!D83+'2) Posebni'!D86+'2) Posebni'!D89+'2) Posebni'!D264+'2) Posebni'!D293+'2) Posebni'!D301+'2) Posebni'!D314+'2) Posebni'!D317+'2) Posebni'!D391</f>
        <v>5985000</v>
      </c>
      <c r="D132" s="88">
        <f>'2) Posebni'!E83+'2) Posebni'!E86+'2) Posebni'!E89+'2) Posebni'!E264+'2) Posebni'!E293+'2) Posebni'!E301+'2) Posebni'!E314+'2) Posebni'!E317+'2) Posebni'!E391</f>
        <v>1076000</v>
      </c>
      <c r="E132" s="88">
        <f>'2) Posebni'!F83+'2) Posebni'!F86+'2) Posebni'!F89+'2) Posebni'!F264+'2) Posebni'!F293+'2) Posebni'!F301+'2) Posebni'!F314+'2) Posebni'!F317+'2) Posebni'!F391</f>
        <v>7061000</v>
      </c>
    </row>
    <row r="133" spans="1:5" ht="24" customHeight="1">
      <c r="A133" s="61"/>
      <c r="B133" s="81" t="s">
        <v>124</v>
      </c>
      <c r="C133" s="15">
        <f>C90+C117</f>
        <v>37924750</v>
      </c>
      <c r="D133" s="15">
        <f>D90+D117</f>
        <v>1849750</v>
      </c>
      <c r="E133" s="15">
        <f>E90+E117</f>
        <v>39774500</v>
      </c>
    </row>
    <row r="134" spans="1:5" ht="30" customHeight="1">
      <c r="A134" s="92" t="s">
        <v>714</v>
      </c>
      <c r="B134" s="81" t="s">
        <v>715</v>
      </c>
      <c r="C134" s="15">
        <f aca="true" t="shared" si="1" ref="C134:E135">C135</f>
        <v>0</v>
      </c>
      <c r="D134" s="15">
        <f t="shared" si="1"/>
        <v>0</v>
      </c>
      <c r="E134" s="15">
        <f t="shared" si="1"/>
        <v>0</v>
      </c>
    </row>
    <row r="135" spans="1:5" ht="21" customHeight="1">
      <c r="A135" s="34" t="s">
        <v>708</v>
      </c>
      <c r="B135" s="13" t="s">
        <v>716</v>
      </c>
      <c r="C135" s="14">
        <f t="shared" si="1"/>
        <v>0</v>
      </c>
      <c r="D135" s="14">
        <f t="shared" si="1"/>
        <v>0</v>
      </c>
      <c r="E135" s="14">
        <f t="shared" si="1"/>
        <v>0</v>
      </c>
    </row>
    <row r="136" spans="1:5" ht="22.5" customHeight="1">
      <c r="A136" s="91" t="s">
        <v>710</v>
      </c>
      <c r="B136" s="138" t="s">
        <v>717</v>
      </c>
      <c r="C136" s="88">
        <f>'2) Posebni'!D52</f>
        <v>0</v>
      </c>
      <c r="D136" s="88">
        <f>'2) Posebni'!E52</f>
        <v>0</v>
      </c>
      <c r="E136" s="88">
        <f>'2) Posebni'!F52</f>
        <v>0</v>
      </c>
    </row>
    <row r="137" spans="1:5" ht="24" customHeight="1">
      <c r="A137" s="61"/>
      <c r="B137" s="81" t="s">
        <v>746</v>
      </c>
      <c r="C137" s="15">
        <f>C133+C134</f>
        <v>37924750</v>
      </c>
      <c r="D137" s="15">
        <f>D133+D134</f>
        <v>1849750</v>
      </c>
      <c r="E137" s="15">
        <f>E133+E134</f>
        <v>39774500</v>
      </c>
    </row>
    <row r="138" spans="1:5" ht="28.5" customHeight="1">
      <c r="A138" s="26"/>
      <c r="B138" s="26"/>
      <c r="C138" s="26"/>
      <c r="D138" s="26"/>
      <c r="E138" s="26"/>
    </row>
    <row r="139" spans="1:5" ht="29.25" customHeight="1">
      <c r="A139" s="26"/>
      <c r="B139" s="26"/>
      <c r="C139" s="26"/>
      <c r="D139" s="26"/>
      <c r="E139" s="26"/>
    </row>
    <row r="140" spans="1:5" ht="38.25" customHeight="1">
      <c r="A140" s="26"/>
      <c r="B140" s="26"/>
      <c r="C140" s="26"/>
      <c r="D140" s="26"/>
      <c r="E140" s="26"/>
    </row>
    <row r="141" spans="1:5" ht="24" customHeight="1">
      <c r="A141" s="52" t="s">
        <v>125</v>
      </c>
      <c r="B141" s="27"/>
      <c r="C141" s="26"/>
      <c r="D141" s="26"/>
      <c r="E141" s="26"/>
    </row>
    <row r="142" spans="1:5" ht="24.75" customHeight="1">
      <c r="A142" s="26"/>
      <c r="B142" s="26"/>
      <c r="C142" s="26"/>
      <c r="D142" s="26"/>
      <c r="E142" s="26"/>
    </row>
    <row r="143" spans="1:5" s="96" customFormat="1" ht="20.25" customHeight="1">
      <c r="A143" s="157" t="s">
        <v>87</v>
      </c>
      <c r="B143" s="157"/>
      <c r="C143" s="157"/>
      <c r="D143" s="157"/>
      <c r="E143" s="157"/>
    </row>
    <row r="144" s="96" customFormat="1" ht="18.75" customHeight="1"/>
    <row r="145" s="96" customFormat="1" ht="12">
      <c r="A145" s="96" t="s">
        <v>815</v>
      </c>
    </row>
    <row r="146" s="96" customFormat="1" ht="12">
      <c r="A146" s="96" t="s">
        <v>612</v>
      </c>
    </row>
    <row r="147" s="96" customFormat="1" ht="12">
      <c r="A147" s="96" t="s">
        <v>740</v>
      </c>
    </row>
    <row r="148" spans="1:5" ht="12" customHeight="1">
      <c r="A148" s="26"/>
      <c r="B148" s="26"/>
      <c r="C148" s="26"/>
      <c r="D148" s="26"/>
      <c r="E148" s="26"/>
    </row>
    <row r="149" spans="1:5" ht="33.75" customHeight="1">
      <c r="A149" s="26"/>
      <c r="B149" s="26"/>
      <c r="C149" s="26"/>
      <c r="D149" s="26"/>
      <c r="E149" s="26"/>
    </row>
    <row r="150" spans="1:5" ht="42" customHeight="1">
      <c r="A150" s="26"/>
      <c r="B150" s="26"/>
      <c r="C150" s="26"/>
      <c r="D150" s="26"/>
      <c r="E150" s="26"/>
    </row>
    <row r="151" spans="1:5" ht="42" customHeight="1">
      <c r="A151" s="26"/>
      <c r="B151" s="26"/>
      <c r="C151" s="26"/>
      <c r="D151" s="26"/>
      <c r="E151" s="26"/>
    </row>
    <row r="152" spans="1:5" ht="42" customHeight="1">
      <c r="A152" s="26"/>
      <c r="B152" s="26"/>
      <c r="C152" s="26"/>
      <c r="D152" s="26"/>
      <c r="E152" s="26"/>
    </row>
    <row r="153" spans="1:5" ht="34.5" customHeight="1">
      <c r="A153" s="26"/>
      <c r="B153" s="26"/>
      <c r="C153" s="26"/>
      <c r="D153" s="26"/>
      <c r="E153" s="26"/>
    </row>
    <row r="154" spans="1:5" ht="63" customHeight="1" hidden="1">
      <c r="A154" s="26"/>
      <c r="B154" s="26"/>
      <c r="C154" s="26"/>
      <c r="D154" s="26"/>
      <c r="E154" s="26"/>
    </row>
    <row r="155" ht="12" customHeight="1"/>
    <row r="156" ht="50.25" customHeight="1"/>
    <row r="157" ht="30" customHeight="1">
      <c r="A157" s="52" t="s">
        <v>89</v>
      </c>
    </row>
    <row r="158" ht="32.25" customHeight="1"/>
    <row r="160" spans="1:5" s="96" customFormat="1" ht="21" customHeight="1">
      <c r="A160" s="157" t="s">
        <v>90</v>
      </c>
      <c r="B160" s="157"/>
      <c r="C160" s="157"/>
      <c r="D160" s="157"/>
      <c r="E160" s="157"/>
    </row>
    <row r="161" s="96" customFormat="1" ht="12"/>
    <row r="162" s="96" customFormat="1" ht="15" customHeight="1">
      <c r="A162" s="96" t="s">
        <v>741</v>
      </c>
    </row>
    <row r="163" s="96" customFormat="1" ht="15" customHeight="1"/>
    <row r="164" s="96" customFormat="1" ht="15" customHeight="1">
      <c r="A164" s="96" t="s">
        <v>816</v>
      </c>
    </row>
    <row r="165" s="96" customFormat="1" ht="15" customHeight="1">
      <c r="A165" s="96" t="s">
        <v>817</v>
      </c>
    </row>
    <row r="166" s="96" customFormat="1" ht="15" customHeight="1">
      <c r="A166" s="96" t="s">
        <v>818</v>
      </c>
    </row>
    <row r="167" s="96" customFormat="1" ht="15" customHeight="1">
      <c r="A167" s="96" t="s">
        <v>819</v>
      </c>
    </row>
    <row r="168" s="96" customFormat="1" ht="15" customHeight="1">
      <c r="A168" s="96" t="s">
        <v>820</v>
      </c>
    </row>
    <row r="169" s="96" customFormat="1" ht="15" customHeight="1"/>
    <row r="170" s="96" customFormat="1" ht="12"/>
    <row r="171" spans="1:5" s="96" customFormat="1" ht="20.25" customHeight="1">
      <c r="A171" s="157" t="s">
        <v>101</v>
      </c>
      <c r="B171" s="157"/>
      <c r="C171" s="157"/>
      <c r="D171" s="157"/>
      <c r="E171" s="157"/>
    </row>
    <row r="172" s="96" customFormat="1" ht="18" customHeight="1"/>
    <row r="173" s="96" customFormat="1" ht="15" customHeight="1">
      <c r="A173" s="96" t="s">
        <v>742</v>
      </c>
    </row>
    <row r="174" s="96" customFormat="1" ht="15" customHeight="1">
      <c r="A174" s="96" t="s">
        <v>561</v>
      </c>
    </row>
    <row r="175" s="96" customFormat="1" ht="28.5" customHeight="1"/>
    <row r="176" spans="1:5" s="96" customFormat="1" ht="15" customHeight="1">
      <c r="A176" s="157" t="s">
        <v>91</v>
      </c>
      <c r="B176" s="157"/>
      <c r="C176" s="157"/>
      <c r="D176" s="157"/>
      <c r="E176" s="157"/>
    </row>
    <row r="177" spans="1:5" s="96" customFormat="1" ht="15" customHeight="1">
      <c r="A177" s="157" t="s">
        <v>92</v>
      </c>
      <c r="B177" s="157"/>
      <c r="C177" s="157"/>
      <c r="D177" s="157"/>
      <c r="E177" s="157"/>
    </row>
    <row r="178" spans="1:5" s="96" customFormat="1" ht="15" customHeight="1">
      <c r="A178" s="158" t="s">
        <v>93</v>
      </c>
      <c r="B178" s="158"/>
      <c r="C178" s="158"/>
      <c r="D178" s="158"/>
      <c r="E178" s="158"/>
    </row>
    <row r="179" spans="1:5" ht="15" customHeight="1">
      <c r="A179" s="158" t="s">
        <v>179</v>
      </c>
      <c r="B179" s="158"/>
      <c r="C179" s="158"/>
      <c r="D179" s="158"/>
      <c r="E179" s="158"/>
    </row>
    <row r="180" ht="15" customHeight="1"/>
    <row r="181" ht="15" customHeight="1"/>
    <row r="182" s="96" customFormat="1" ht="15" customHeight="1">
      <c r="A182" s="96" t="s">
        <v>747</v>
      </c>
    </row>
    <row r="183" s="96" customFormat="1" ht="15" customHeight="1">
      <c r="A183" s="96" t="s">
        <v>821</v>
      </c>
    </row>
    <row r="184" s="96" customFormat="1" ht="12"/>
    <row r="185" s="96" customFormat="1" ht="16.5" customHeight="1">
      <c r="A185" s="96" t="s">
        <v>822</v>
      </c>
    </row>
    <row r="186" s="96" customFormat="1" ht="7.5" customHeight="1"/>
    <row r="187" s="96" customFormat="1" ht="14.25" customHeight="1" hidden="1"/>
    <row r="188" spans="3:5" s="96" customFormat="1" ht="12.75" customHeight="1" hidden="1">
      <c r="C188" s="98"/>
      <c r="D188" s="98"/>
      <c r="E188" s="98"/>
    </row>
    <row r="189" spans="3:5" s="96" customFormat="1" ht="3.75" customHeight="1">
      <c r="C189" s="98"/>
      <c r="D189" s="98"/>
      <c r="E189" s="98"/>
    </row>
    <row r="190" spans="2:5" s="96" customFormat="1" ht="21.75" customHeight="1">
      <c r="B190" s="164" t="s">
        <v>195</v>
      </c>
      <c r="C190" s="164"/>
      <c r="D190" s="164"/>
      <c r="E190" s="164"/>
    </row>
    <row r="191" spans="3:5" s="96" customFormat="1" ht="8.25" customHeight="1">
      <c r="C191" s="163"/>
      <c r="D191" s="163"/>
      <c r="E191" s="163"/>
    </row>
    <row r="192" spans="2:5" s="96" customFormat="1" ht="33.75" customHeight="1">
      <c r="B192" s="99"/>
      <c r="C192" s="100"/>
      <c r="D192" s="100"/>
      <c r="E192" s="100"/>
    </row>
    <row r="193" spans="3:5" s="96" customFormat="1" ht="13.5">
      <c r="C193" s="162" t="s">
        <v>456</v>
      </c>
      <c r="D193" s="162"/>
      <c r="E193" s="162"/>
    </row>
  </sheetData>
  <sheetProtection/>
  <mergeCells count="16">
    <mergeCell ref="C193:E193"/>
    <mergeCell ref="C191:E191"/>
    <mergeCell ref="A179:E179"/>
    <mergeCell ref="A11:E11"/>
    <mergeCell ref="A171:E171"/>
    <mergeCell ref="A160:E160"/>
    <mergeCell ref="B190:E190"/>
    <mergeCell ref="A5:E5"/>
    <mergeCell ref="A6:E6"/>
    <mergeCell ref="A176:E176"/>
    <mergeCell ref="A177:E177"/>
    <mergeCell ref="A178:E178"/>
    <mergeCell ref="A143:E143"/>
    <mergeCell ref="A7:E7"/>
    <mergeCell ref="A16:B16"/>
    <mergeCell ref="A40:E40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8"/>
  <sheetViews>
    <sheetView view="pageLayout" zoomScaleSheetLayoutView="50" workbookViewId="0" topLeftCell="A1">
      <selection activeCell="F5" sqref="F5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7.421875" style="49" customWidth="1"/>
    <col min="4" max="4" width="10.28125" style="49" customWidth="1"/>
    <col min="5" max="5" width="11.8515625" style="49" customWidth="1"/>
    <col min="6" max="6" width="10.28125" style="49" customWidth="1"/>
    <col min="7" max="7" width="10.00390625" style="49" customWidth="1"/>
    <col min="8" max="8" width="9.28125" style="49" customWidth="1"/>
    <col min="9" max="9" width="10.00390625" style="49" customWidth="1"/>
    <col min="10" max="10" width="10.28125" style="49" customWidth="1"/>
    <col min="11" max="11" width="8.00390625" style="49" customWidth="1"/>
    <col min="12" max="12" width="8.421875" style="49" customWidth="1"/>
    <col min="13" max="13" width="8.7109375" style="49" customWidth="1"/>
    <col min="14" max="14" width="10.57421875" style="49" customWidth="1"/>
    <col min="15" max="16384" width="9.140625" style="49" customWidth="1"/>
  </cols>
  <sheetData>
    <row r="1" ht="9" customHeight="1"/>
    <row r="2" spans="1:14" s="55" customFormat="1" ht="15" customHeight="1">
      <c r="A2" s="165" t="s">
        <v>17</v>
      </c>
      <c r="B2" s="165" t="s">
        <v>234</v>
      </c>
      <c r="C2" s="166" t="s">
        <v>27</v>
      </c>
      <c r="D2" s="165" t="s">
        <v>743</v>
      </c>
      <c r="E2" s="165" t="s">
        <v>559</v>
      </c>
      <c r="F2" s="167" t="s">
        <v>744</v>
      </c>
      <c r="G2" s="166" t="s">
        <v>705</v>
      </c>
      <c r="H2" s="166"/>
      <c r="I2" s="166"/>
      <c r="J2" s="166"/>
      <c r="K2" s="166"/>
      <c r="L2" s="166"/>
      <c r="M2" s="166"/>
      <c r="N2" s="166"/>
    </row>
    <row r="3" spans="1:14" s="55" customFormat="1" ht="53.25" customHeight="1">
      <c r="A3" s="166"/>
      <c r="B3" s="166"/>
      <c r="C3" s="166"/>
      <c r="D3" s="166"/>
      <c r="E3" s="166"/>
      <c r="F3" s="168"/>
      <c r="G3" s="53" t="s">
        <v>813</v>
      </c>
      <c r="H3" s="53" t="s">
        <v>18</v>
      </c>
      <c r="I3" s="53" t="s">
        <v>165</v>
      </c>
      <c r="J3" s="53" t="s">
        <v>166</v>
      </c>
      <c r="K3" s="53" t="s">
        <v>19</v>
      </c>
      <c r="L3" s="53" t="s">
        <v>814</v>
      </c>
      <c r="M3" s="53" t="s">
        <v>792</v>
      </c>
      <c r="N3" s="53" t="s">
        <v>290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92" t="s">
        <v>706</v>
      </c>
      <c r="B5" s="193"/>
      <c r="C5" s="194"/>
      <c r="D5" s="113">
        <f>D6+D371+D401+D430</f>
        <v>37924750</v>
      </c>
      <c r="E5" s="113">
        <f>E6+E371+E401+E430</f>
        <v>1849750</v>
      </c>
      <c r="F5" s="113">
        <f aca="true" t="shared" si="0" ref="F5:F17">SUM(G5:N5)</f>
        <v>39774500</v>
      </c>
      <c r="G5" s="113">
        <f aca="true" t="shared" si="1" ref="G5:N5">G6+G371+G401+G430</f>
        <v>13617600</v>
      </c>
      <c r="H5" s="113">
        <f t="shared" si="1"/>
        <v>1720450</v>
      </c>
      <c r="I5" s="113">
        <f t="shared" si="1"/>
        <v>5297500</v>
      </c>
      <c r="J5" s="113">
        <f t="shared" si="1"/>
        <v>7999000</v>
      </c>
      <c r="K5" s="113">
        <f t="shared" si="1"/>
        <v>472000</v>
      </c>
      <c r="L5" s="113">
        <f t="shared" si="1"/>
        <v>123000</v>
      </c>
      <c r="M5" s="113">
        <f t="shared" si="1"/>
        <v>3205550</v>
      </c>
      <c r="N5" s="113">
        <f t="shared" si="1"/>
        <v>7339400</v>
      </c>
    </row>
    <row r="6" spans="1:14" s="11" customFormat="1" ht="36" customHeight="1">
      <c r="A6" s="114"/>
      <c r="B6" s="195" t="s">
        <v>411</v>
      </c>
      <c r="C6" s="196"/>
      <c r="D6" s="117">
        <f>D7+D28+D40+D49+D57+D76+D93+D106+D117+D144+D154+D178+D182+D193+D213+D223+D235+D248+D271+D318+D322+D329+D342</f>
        <v>29999350</v>
      </c>
      <c r="E6" s="117">
        <f>E7+E28+E40+E49+E57+E76+E93+E106+E117+E144+E154+E178+E182+E193+E213+E223+E235+E248+E271+E318+E322+E329+E342</f>
        <v>1783250</v>
      </c>
      <c r="F6" s="117">
        <f t="shared" si="0"/>
        <v>31782600</v>
      </c>
      <c r="G6" s="117">
        <f aca="true" t="shared" si="2" ref="G6:N6">G7+G28+G40+G49+G57+G76+G93+G106+G117+G144+G154+G178+G182+G193+G213+G223+G235+G248+G271+G318+G322+G329+G342</f>
        <v>9585050</v>
      </c>
      <c r="H6" s="117">
        <f t="shared" si="2"/>
        <v>1707600</v>
      </c>
      <c r="I6" s="117">
        <f t="shared" si="2"/>
        <v>4747000</v>
      </c>
      <c r="J6" s="117">
        <f t="shared" si="2"/>
        <v>5714000</v>
      </c>
      <c r="K6" s="117">
        <f t="shared" si="2"/>
        <v>0</v>
      </c>
      <c r="L6" s="117">
        <f t="shared" si="2"/>
        <v>123000</v>
      </c>
      <c r="M6" s="117">
        <f t="shared" si="2"/>
        <v>2705550</v>
      </c>
      <c r="N6" s="117">
        <f t="shared" si="2"/>
        <v>7200400</v>
      </c>
    </row>
    <row r="7" spans="1:14" s="11" customFormat="1" ht="27.75" customHeight="1">
      <c r="A7" s="109"/>
      <c r="B7" s="189" t="s">
        <v>235</v>
      </c>
      <c r="C7" s="189"/>
      <c r="D7" s="15">
        <f>D8+D18+D23</f>
        <v>5142850</v>
      </c>
      <c r="E7" s="15">
        <f>E8+E18+E23</f>
        <v>116200</v>
      </c>
      <c r="F7" s="15">
        <f t="shared" si="0"/>
        <v>5259050</v>
      </c>
      <c r="G7" s="15">
        <f>G8+G18+G23</f>
        <v>2117650</v>
      </c>
      <c r="H7" s="15">
        <f>H8+H18+H23</f>
        <v>173000</v>
      </c>
      <c r="I7" s="15">
        <f aca="true" t="shared" si="3" ref="I7:N7">I8+I18+I23</f>
        <v>0</v>
      </c>
      <c r="J7" s="15">
        <f t="shared" si="3"/>
        <v>180000</v>
      </c>
      <c r="K7" s="15">
        <f t="shared" si="3"/>
        <v>0</v>
      </c>
      <c r="L7" s="15">
        <f t="shared" si="3"/>
        <v>0</v>
      </c>
      <c r="M7" s="15">
        <f t="shared" si="3"/>
        <v>0</v>
      </c>
      <c r="N7" s="15">
        <f t="shared" si="3"/>
        <v>2788400</v>
      </c>
    </row>
    <row r="8" spans="1:14" s="11" customFormat="1" ht="24" customHeight="1">
      <c r="A8" s="102" t="s">
        <v>5</v>
      </c>
      <c r="B8" s="191" t="s">
        <v>236</v>
      </c>
      <c r="C8" s="191"/>
      <c r="D8" s="20">
        <f>D9+D13</f>
        <v>4937850</v>
      </c>
      <c r="E8" s="20">
        <f>E9+E13</f>
        <v>73200</v>
      </c>
      <c r="F8" s="119">
        <f t="shared" si="0"/>
        <v>5011050</v>
      </c>
      <c r="G8" s="20">
        <f aca="true" t="shared" si="4" ref="G8:N8">G9+G13</f>
        <v>1872650</v>
      </c>
      <c r="H8" s="20">
        <f t="shared" si="4"/>
        <v>173000</v>
      </c>
      <c r="I8" s="20">
        <f t="shared" si="4"/>
        <v>0</v>
      </c>
      <c r="J8" s="20">
        <f t="shared" si="4"/>
        <v>180000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2785400</v>
      </c>
    </row>
    <row r="9" spans="1:14" s="11" customFormat="1" ht="18" customHeight="1">
      <c r="A9" s="104"/>
      <c r="B9" s="61">
        <v>31</v>
      </c>
      <c r="C9" s="62" t="s">
        <v>9</v>
      </c>
      <c r="D9" s="63">
        <f>D10+D11+D12</f>
        <v>3600000</v>
      </c>
      <c r="E9" s="63">
        <f>E10+E11+E12</f>
        <v>36000</v>
      </c>
      <c r="F9" s="64">
        <f t="shared" si="0"/>
        <v>3636000</v>
      </c>
      <c r="G9" s="63">
        <f aca="true" t="shared" si="5" ref="G9:N9">G10+G11+G12</f>
        <v>510600</v>
      </c>
      <c r="H9" s="63">
        <f>H10+H11+H12</f>
        <v>160000</v>
      </c>
      <c r="I9" s="63">
        <f t="shared" si="5"/>
        <v>0</v>
      </c>
      <c r="J9" s="63">
        <f t="shared" si="5"/>
        <v>180000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2785400</v>
      </c>
    </row>
    <row r="10" spans="1:14" s="96" customFormat="1" ht="15" customHeight="1">
      <c r="A10" s="105"/>
      <c r="B10" s="93">
        <v>311</v>
      </c>
      <c r="C10" s="94" t="s">
        <v>361</v>
      </c>
      <c r="D10" s="59">
        <v>3050000</v>
      </c>
      <c r="E10" s="59">
        <f>F10-D10</f>
        <v>10000</v>
      </c>
      <c r="F10" s="95">
        <f t="shared" si="0"/>
        <v>3060000</v>
      </c>
      <c r="G10" s="59">
        <v>271900</v>
      </c>
      <c r="H10" s="59">
        <v>105000</v>
      </c>
      <c r="I10" s="59">
        <v>0</v>
      </c>
      <c r="J10" s="59">
        <v>180000</v>
      </c>
      <c r="K10" s="59">
        <v>0</v>
      </c>
      <c r="L10" s="59">
        <v>0</v>
      </c>
      <c r="M10" s="59">
        <v>0</v>
      </c>
      <c r="N10" s="59">
        <v>2503100</v>
      </c>
    </row>
    <row r="11" spans="1:14" s="96" customFormat="1" ht="15" customHeight="1">
      <c r="A11" s="105"/>
      <c r="B11" s="93">
        <v>312</v>
      </c>
      <c r="C11" s="94" t="s">
        <v>362</v>
      </c>
      <c r="D11" s="59">
        <v>100000</v>
      </c>
      <c r="E11" s="59">
        <f aca="true" t="shared" si="6" ref="E11:E17">F11-D11</f>
        <v>20000</v>
      </c>
      <c r="F11" s="95">
        <f t="shared" si="0"/>
        <v>120000</v>
      </c>
      <c r="G11" s="59">
        <v>120000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6" customFormat="1" ht="15" customHeight="1">
      <c r="A12" s="105"/>
      <c r="B12" s="93">
        <v>313</v>
      </c>
      <c r="C12" s="94" t="s">
        <v>363</v>
      </c>
      <c r="D12" s="59">
        <v>450000</v>
      </c>
      <c r="E12" s="59">
        <f t="shared" si="6"/>
        <v>6000</v>
      </c>
      <c r="F12" s="95">
        <f t="shared" si="0"/>
        <v>456000</v>
      </c>
      <c r="G12" s="59">
        <v>118700</v>
      </c>
      <c r="H12" s="59">
        <v>55000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282300</v>
      </c>
    </row>
    <row r="13" spans="1:14" s="11" customFormat="1" ht="18" customHeight="1">
      <c r="A13" s="104"/>
      <c r="B13" s="61">
        <v>32</v>
      </c>
      <c r="C13" s="62" t="s">
        <v>10</v>
      </c>
      <c r="D13" s="63">
        <f>D14+D15+D16+D17</f>
        <v>1337850</v>
      </c>
      <c r="E13" s="63">
        <f>E14+E15+E16+E17</f>
        <v>37200</v>
      </c>
      <c r="F13" s="64">
        <f t="shared" si="0"/>
        <v>1375050</v>
      </c>
      <c r="G13" s="63">
        <f>G14+G15+G16+G17</f>
        <v>1362050</v>
      </c>
      <c r="H13" s="63">
        <f>H14+H15+H16+H17</f>
        <v>13000</v>
      </c>
      <c r="I13" s="63">
        <f aca="true" t="shared" si="7" ref="I13:N13">I14+I15+I16+I17</f>
        <v>0</v>
      </c>
      <c r="J13" s="63">
        <f t="shared" si="7"/>
        <v>0</v>
      </c>
      <c r="K13" s="63">
        <f t="shared" si="7"/>
        <v>0</v>
      </c>
      <c r="L13" s="63">
        <f t="shared" si="7"/>
        <v>0</v>
      </c>
      <c r="M13" s="63">
        <f t="shared" si="7"/>
        <v>0</v>
      </c>
      <c r="N13" s="63">
        <f t="shared" si="7"/>
        <v>0</v>
      </c>
    </row>
    <row r="14" spans="1:14" s="96" customFormat="1" ht="15" customHeight="1">
      <c r="A14" s="105"/>
      <c r="B14" s="93">
        <v>321</v>
      </c>
      <c r="C14" s="94" t="s">
        <v>364</v>
      </c>
      <c r="D14" s="59">
        <v>170500</v>
      </c>
      <c r="E14" s="59">
        <f t="shared" si="6"/>
        <v>5000</v>
      </c>
      <c r="F14" s="95">
        <f t="shared" si="0"/>
        <v>175500</v>
      </c>
      <c r="G14" s="59">
        <v>175500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6" customFormat="1" ht="15" customHeight="1">
      <c r="A15" s="105"/>
      <c r="B15" s="93">
        <v>322</v>
      </c>
      <c r="C15" s="94" t="s">
        <v>365</v>
      </c>
      <c r="D15" s="59">
        <v>314000</v>
      </c>
      <c r="E15" s="59">
        <f t="shared" si="6"/>
        <v>22200</v>
      </c>
      <c r="F15" s="95">
        <f t="shared" si="0"/>
        <v>336200</v>
      </c>
      <c r="G15" s="59">
        <v>323200</v>
      </c>
      <c r="H15" s="59">
        <v>13000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6" customFormat="1" ht="15" customHeight="1">
      <c r="A16" s="105"/>
      <c r="B16" s="93">
        <v>323</v>
      </c>
      <c r="C16" s="94" t="s">
        <v>367</v>
      </c>
      <c r="D16" s="59">
        <v>795000</v>
      </c>
      <c r="E16" s="59">
        <f t="shared" si="6"/>
        <v>10000</v>
      </c>
      <c r="F16" s="95">
        <f t="shared" si="0"/>
        <v>805000</v>
      </c>
      <c r="G16" s="59">
        <v>805000</v>
      </c>
      <c r="H16" s="59"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6" customFormat="1" ht="15" customHeight="1">
      <c r="A17" s="105"/>
      <c r="B17" s="93" t="s">
        <v>178</v>
      </c>
      <c r="C17" s="94" t="s">
        <v>366</v>
      </c>
      <c r="D17" s="59">
        <v>58350</v>
      </c>
      <c r="E17" s="59">
        <f t="shared" si="6"/>
        <v>0</v>
      </c>
      <c r="F17" s="95">
        <f t="shared" si="0"/>
        <v>58350</v>
      </c>
      <c r="G17" s="59">
        <v>58350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2" t="s">
        <v>5</v>
      </c>
      <c r="B18" s="190" t="s">
        <v>683</v>
      </c>
      <c r="C18" s="188"/>
      <c r="D18" s="20">
        <f>D19</f>
        <v>185000</v>
      </c>
      <c r="E18" s="20">
        <f>E19</f>
        <v>0</v>
      </c>
      <c r="F18" s="119">
        <f aca="true" t="shared" si="8" ref="F18:F48">SUM(G18:N18)</f>
        <v>185000</v>
      </c>
      <c r="G18" s="20">
        <f aca="true" t="shared" si="9" ref="G18:N18">G19</f>
        <v>185000</v>
      </c>
      <c r="H18" s="20">
        <f t="shared" si="9"/>
        <v>0</v>
      </c>
      <c r="I18" s="20">
        <f t="shared" si="9"/>
        <v>0</v>
      </c>
      <c r="J18" s="20">
        <f t="shared" si="9"/>
        <v>0</v>
      </c>
      <c r="K18" s="20">
        <f t="shared" si="9"/>
        <v>0</v>
      </c>
      <c r="L18" s="20">
        <f t="shared" si="9"/>
        <v>0</v>
      </c>
      <c r="M18" s="20">
        <f t="shared" si="9"/>
        <v>0</v>
      </c>
      <c r="N18" s="20">
        <f t="shared" si="9"/>
        <v>0</v>
      </c>
    </row>
    <row r="19" spans="1:14" s="11" customFormat="1" ht="18" customHeight="1">
      <c r="A19" s="104"/>
      <c r="B19" s="61">
        <v>32</v>
      </c>
      <c r="C19" s="62" t="s">
        <v>11</v>
      </c>
      <c r="D19" s="63">
        <f>D20+D21+D22</f>
        <v>185000</v>
      </c>
      <c r="E19" s="63">
        <f>E20+E21+E22</f>
        <v>0</v>
      </c>
      <c r="F19" s="64">
        <f t="shared" si="8"/>
        <v>185000</v>
      </c>
      <c r="G19" s="63">
        <f>G20+G21+G22</f>
        <v>185000</v>
      </c>
      <c r="H19" s="63">
        <f aca="true" t="shared" si="10" ref="H19:N19">H20+H21+H22</f>
        <v>0</v>
      </c>
      <c r="I19" s="63">
        <f t="shared" si="10"/>
        <v>0</v>
      </c>
      <c r="J19" s="63">
        <f t="shared" si="10"/>
        <v>0</v>
      </c>
      <c r="K19" s="63">
        <f t="shared" si="10"/>
        <v>0</v>
      </c>
      <c r="L19" s="63">
        <f t="shared" si="10"/>
        <v>0</v>
      </c>
      <c r="M19" s="63">
        <f>M20+M21+M22</f>
        <v>0</v>
      </c>
      <c r="N19" s="63">
        <f t="shared" si="10"/>
        <v>0</v>
      </c>
    </row>
    <row r="20" spans="1:14" s="96" customFormat="1" ht="15" customHeight="1">
      <c r="A20" s="105"/>
      <c r="B20" s="93">
        <v>323</v>
      </c>
      <c r="C20" s="94" t="s">
        <v>367</v>
      </c>
      <c r="D20" s="59">
        <v>20000</v>
      </c>
      <c r="E20" s="59">
        <f>F20-D20</f>
        <v>0</v>
      </c>
      <c r="F20" s="95">
        <f t="shared" si="8"/>
        <v>20000</v>
      </c>
      <c r="G20" s="59">
        <v>20000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6" customFormat="1" ht="15" customHeight="1">
      <c r="A21" s="105"/>
      <c r="B21" s="93" t="s">
        <v>184</v>
      </c>
      <c r="C21" s="94" t="s">
        <v>372</v>
      </c>
      <c r="D21" s="59">
        <v>0</v>
      </c>
      <c r="E21" s="59">
        <f>F21-D21</f>
        <v>0</v>
      </c>
      <c r="F21" s="95">
        <f t="shared" si="8"/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6" customFormat="1" ht="15" customHeight="1">
      <c r="A22" s="105"/>
      <c r="B22" s="93">
        <v>329</v>
      </c>
      <c r="C22" s="94" t="s">
        <v>366</v>
      </c>
      <c r="D22" s="59">
        <v>165000</v>
      </c>
      <c r="E22" s="59">
        <f>F22-D22</f>
        <v>0</v>
      </c>
      <c r="F22" s="95">
        <f t="shared" si="8"/>
        <v>165000</v>
      </c>
      <c r="G22" s="59">
        <v>165000</v>
      </c>
      <c r="H22" s="59">
        <v>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2" t="s">
        <v>5</v>
      </c>
      <c r="B23" s="187" t="s">
        <v>562</v>
      </c>
      <c r="C23" s="188"/>
      <c r="D23" s="14">
        <f>D24</f>
        <v>20000</v>
      </c>
      <c r="E23" s="14">
        <f>E24</f>
        <v>43000</v>
      </c>
      <c r="F23" s="115">
        <f t="shared" si="8"/>
        <v>63000</v>
      </c>
      <c r="G23" s="14">
        <f aca="true" t="shared" si="11" ref="G23:N23">G24</f>
        <v>60000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4">
        <f t="shared" si="11"/>
        <v>0</v>
      </c>
      <c r="M23" s="14">
        <f t="shared" si="11"/>
        <v>0</v>
      </c>
      <c r="N23" s="14">
        <f t="shared" si="11"/>
        <v>3000</v>
      </c>
    </row>
    <row r="24" spans="1:14" s="11" customFormat="1" ht="18" customHeight="1">
      <c r="A24" s="104"/>
      <c r="B24" s="61">
        <v>42</v>
      </c>
      <c r="C24" s="62" t="s">
        <v>370</v>
      </c>
      <c r="D24" s="63">
        <f>D25+D27+D26</f>
        <v>20000</v>
      </c>
      <c r="E24" s="63">
        <f>E25+E27+E26</f>
        <v>43000</v>
      </c>
      <c r="F24" s="63">
        <f t="shared" si="8"/>
        <v>63000</v>
      </c>
      <c r="G24" s="63">
        <f>G25+G27+G26</f>
        <v>60000</v>
      </c>
      <c r="H24" s="63">
        <f aca="true" t="shared" si="12" ref="H24:M24">H25+H27+H26</f>
        <v>0</v>
      </c>
      <c r="I24" s="63">
        <f t="shared" si="12"/>
        <v>0</v>
      </c>
      <c r="J24" s="63">
        <f t="shared" si="12"/>
        <v>0</v>
      </c>
      <c r="K24" s="63">
        <f t="shared" si="12"/>
        <v>0</v>
      </c>
      <c r="L24" s="63">
        <f t="shared" si="12"/>
        <v>0</v>
      </c>
      <c r="M24" s="63">
        <f t="shared" si="12"/>
        <v>0</v>
      </c>
      <c r="N24" s="63">
        <f>N25+N27</f>
        <v>3000</v>
      </c>
    </row>
    <row r="25" spans="1:14" s="96" customFormat="1" ht="15" customHeight="1">
      <c r="A25" s="105"/>
      <c r="B25" s="93">
        <v>422</v>
      </c>
      <c r="C25" s="94" t="s">
        <v>368</v>
      </c>
      <c r="D25" s="59">
        <v>15000</v>
      </c>
      <c r="E25" s="59">
        <f>F25-D25</f>
        <v>33000</v>
      </c>
      <c r="F25" s="59">
        <f t="shared" si="8"/>
        <v>48000</v>
      </c>
      <c r="G25" s="59">
        <v>45000</v>
      </c>
      <c r="H25" s="57">
        <v>0</v>
      </c>
      <c r="I25" s="57">
        <v>0</v>
      </c>
      <c r="J25" s="57">
        <v>0</v>
      </c>
      <c r="K25" s="57">
        <v>0</v>
      </c>
      <c r="L25" s="59">
        <v>0</v>
      </c>
      <c r="M25" s="57">
        <v>0</v>
      </c>
      <c r="N25" s="57">
        <v>3000</v>
      </c>
    </row>
    <row r="26" spans="1:14" s="96" customFormat="1" ht="15" customHeight="1">
      <c r="A26" s="105"/>
      <c r="B26" s="93" t="s">
        <v>663</v>
      </c>
      <c r="C26" s="94" t="s">
        <v>664</v>
      </c>
      <c r="D26" s="59">
        <v>0</v>
      </c>
      <c r="E26" s="59">
        <f>F26-D26</f>
        <v>0</v>
      </c>
      <c r="F26" s="59">
        <f>SUM(G26:N26)</f>
        <v>0</v>
      </c>
      <c r="G26" s="59">
        <v>0</v>
      </c>
      <c r="H26" s="57">
        <v>0</v>
      </c>
      <c r="I26" s="57">
        <v>0</v>
      </c>
      <c r="J26" s="57">
        <v>0</v>
      </c>
      <c r="K26" s="59">
        <v>0</v>
      </c>
      <c r="L26" s="59">
        <v>0</v>
      </c>
      <c r="M26" s="57">
        <v>0</v>
      </c>
      <c r="N26" s="57">
        <v>0</v>
      </c>
    </row>
    <row r="27" spans="1:14" s="96" customFormat="1" ht="15" customHeight="1">
      <c r="A27" s="105"/>
      <c r="B27" s="93">
        <v>426</v>
      </c>
      <c r="C27" s="94" t="s">
        <v>369</v>
      </c>
      <c r="D27" s="59">
        <v>5000</v>
      </c>
      <c r="E27" s="59">
        <f>F27-D27</f>
        <v>10000</v>
      </c>
      <c r="F27" s="59">
        <f t="shared" si="8"/>
        <v>15000</v>
      </c>
      <c r="G27" s="59">
        <v>15000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</row>
    <row r="28" spans="1:14" s="11" customFormat="1" ht="27.75" customHeight="1">
      <c r="A28" s="109"/>
      <c r="B28" s="189" t="s">
        <v>629</v>
      </c>
      <c r="C28" s="189"/>
      <c r="D28" s="15">
        <f>D29</f>
        <v>797000</v>
      </c>
      <c r="E28" s="15">
        <f>E29</f>
        <v>0</v>
      </c>
      <c r="F28" s="15">
        <f t="shared" si="8"/>
        <v>797000</v>
      </c>
      <c r="G28" s="15">
        <f>G29</f>
        <v>344000</v>
      </c>
      <c r="H28" s="15">
        <f aca="true" t="shared" si="13" ref="H28:N28">H29</f>
        <v>153000</v>
      </c>
      <c r="I28" s="15">
        <f t="shared" si="13"/>
        <v>200000</v>
      </c>
      <c r="J28" s="15">
        <f t="shared" si="13"/>
        <v>100000</v>
      </c>
      <c r="K28" s="15">
        <f t="shared" si="13"/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2" t="s">
        <v>59</v>
      </c>
      <c r="B29" s="183" t="s">
        <v>684</v>
      </c>
      <c r="C29" s="170"/>
      <c r="D29" s="14">
        <f>D30</f>
        <v>797000</v>
      </c>
      <c r="E29" s="14">
        <f>E30+E38</f>
        <v>0</v>
      </c>
      <c r="F29" s="115">
        <f t="shared" si="8"/>
        <v>797000</v>
      </c>
      <c r="G29" s="14">
        <f>G30+G38</f>
        <v>344000</v>
      </c>
      <c r="H29" s="14">
        <f>H30+H38</f>
        <v>153000</v>
      </c>
      <c r="I29" s="14">
        <f>I30+I38</f>
        <v>200000</v>
      </c>
      <c r="J29" s="14">
        <f>J30+J38</f>
        <v>100000</v>
      </c>
      <c r="K29" s="14">
        <f>K30</f>
        <v>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4"/>
      <c r="B30" s="61">
        <v>32</v>
      </c>
      <c r="C30" s="62" t="s">
        <v>10</v>
      </c>
      <c r="D30" s="63">
        <f>D31+D32+D33</f>
        <v>797000</v>
      </c>
      <c r="E30" s="63">
        <f>E31+E32+E33</f>
        <v>0</v>
      </c>
      <c r="F30" s="63">
        <f t="shared" si="8"/>
        <v>797000</v>
      </c>
      <c r="G30" s="63">
        <f aca="true" t="shared" si="14" ref="G30:N30">G31+G32+G33</f>
        <v>344000</v>
      </c>
      <c r="H30" s="63">
        <f t="shared" si="14"/>
        <v>153000</v>
      </c>
      <c r="I30" s="63">
        <f t="shared" si="14"/>
        <v>200000</v>
      </c>
      <c r="J30" s="63">
        <f t="shared" si="14"/>
        <v>100000</v>
      </c>
      <c r="K30" s="63">
        <f t="shared" si="14"/>
        <v>0</v>
      </c>
      <c r="L30" s="63">
        <f t="shared" si="14"/>
        <v>0</v>
      </c>
      <c r="M30" s="63">
        <f>M31+M32+M33</f>
        <v>0</v>
      </c>
      <c r="N30" s="63">
        <f t="shared" si="14"/>
        <v>0</v>
      </c>
    </row>
    <row r="31" spans="1:14" s="96" customFormat="1" ht="15" customHeight="1">
      <c r="A31" s="105"/>
      <c r="B31" s="93">
        <v>322</v>
      </c>
      <c r="C31" s="94" t="s">
        <v>365</v>
      </c>
      <c r="D31" s="59">
        <v>7000</v>
      </c>
      <c r="E31" s="59">
        <f>F31-D31</f>
        <v>3000</v>
      </c>
      <c r="F31" s="59">
        <f t="shared" si="8"/>
        <v>10000</v>
      </c>
      <c r="G31" s="59">
        <v>0</v>
      </c>
      <c r="H31" s="59">
        <v>10000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</row>
    <row r="32" spans="1:14" s="96" customFormat="1" ht="15" customHeight="1">
      <c r="A32" s="105"/>
      <c r="B32" s="93">
        <v>323</v>
      </c>
      <c r="C32" s="94" t="s">
        <v>371</v>
      </c>
      <c r="D32" s="59">
        <v>735000</v>
      </c>
      <c r="E32" s="59">
        <f>F32-D32</f>
        <v>-3000</v>
      </c>
      <c r="F32" s="59">
        <f t="shared" si="8"/>
        <v>732000</v>
      </c>
      <c r="G32" s="59">
        <v>289000</v>
      </c>
      <c r="H32" s="59">
        <v>143000</v>
      </c>
      <c r="I32" s="59">
        <v>200000</v>
      </c>
      <c r="J32" s="59">
        <v>100000</v>
      </c>
      <c r="K32" s="59">
        <v>0</v>
      </c>
      <c r="L32" s="59">
        <v>0</v>
      </c>
      <c r="M32" s="59">
        <v>0</v>
      </c>
      <c r="N32" s="59">
        <v>0</v>
      </c>
    </row>
    <row r="33" spans="1:14" s="96" customFormat="1" ht="15" customHeight="1">
      <c r="A33" s="105"/>
      <c r="B33" s="93">
        <v>329</v>
      </c>
      <c r="C33" s="94" t="s">
        <v>366</v>
      </c>
      <c r="D33" s="59">
        <v>55000</v>
      </c>
      <c r="E33" s="59">
        <f>F33-D33</f>
        <v>0</v>
      </c>
      <c r="F33" s="59">
        <f t="shared" si="8"/>
        <v>55000</v>
      </c>
      <c r="G33" s="59">
        <v>55000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</row>
    <row r="34" ht="15" customHeight="1"/>
    <row r="35" spans="1:14" s="55" customFormat="1" ht="15" customHeight="1">
      <c r="A35" s="165" t="s">
        <v>17</v>
      </c>
      <c r="B35" s="165" t="s">
        <v>234</v>
      </c>
      <c r="C35" s="166" t="s">
        <v>27</v>
      </c>
      <c r="D35" s="165" t="s">
        <v>743</v>
      </c>
      <c r="E35" s="165" t="s">
        <v>559</v>
      </c>
      <c r="F35" s="167" t="s">
        <v>744</v>
      </c>
      <c r="G35" s="166" t="s">
        <v>705</v>
      </c>
      <c r="H35" s="166"/>
      <c r="I35" s="166"/>
      <c r="J35" s="166"/>
      <c r="K35" s="166"/>
      <c r="L35" s="166"/>
      <c r="M35" s="166"/>
      <c r="N35" s="166"/>
    </row>
    <row r="36" spans="1:14" s="55" customFormat="1" ht="44.25" customHeight="1">
      <c r="A36" s="166"/>
      <c r="B36" s="166"/>
      <c r="C36" s="166"/>
      <c r="D36" s="166"/>
      <c r="E36" s="166"/>
      <c r="F36" s="168"/>
      <c r="G36" s="53" t="s">
        <v>813</v>
      </c>
      <c r="H36" s="53" t="s">
        <v>18</v>
      </c>
      <c r="I36" s="53" t="s">
        <v>165</v>
      </c>
      <c r="J36" s="53" t="s">
        <v>166</v>
      </c>
      <c r="K36" s="53" t="s">
        <v>19</v>
      </c>
      <c r="L36" s="53" t="s">
        <v>814</v>
      </c>
      <c r="M36" s="53" t="s">
        <v>792</v>
      </c>
      <c r="N36" s="53" t="s">
        <v>290</v>
      </c>
    </row>
    <row r="37" spans="1:14" s="55" customFormat="1" ht="10.5" customHeight="1">
      <c r="A37" s="54">
        <v>1</v>
      </c>
      <c r="B37" s="54">
        <v>2</v>
      </c>
      <c r="C37" s="54">
        <v>3</v>
      </c>
      <c r="D37" s="54">
        <v>4</v>
      </c>
      <c r="E37" s="54">
        <v>5</v>
      </c>
      <c r="F37" s="54">
        <v>6</v>
      </c>
      <c r="G37" s="54">
        <v>7</v>
      </c>
      <c r="H37" s="54">
        <v>8</v>
      </c>
      <c r="I37" s="54">
        <v>9</v>
      </c>
      <c r="J37" s="54">
        <v>10</v>
      </c>
      <c r="K37" s="54">
        <v>11</v>
      </c>
      <c r="L37" s="54">
        <v>12</v>
      </c>
      <c r="M37" s="54">
        <v>13</v>
      </c>
      <c r="N37" s="54">
        <v>14</v>
      </c>
    </row>
    <row r="38" spans="1:14" s="11" customFormat="1" ht="18" customHeight="1">
      <c r="A38" s="104"/>
      <c r="B38" s="61" t="s">
        <v>419</v>
      </c>
      <c r="C38" s="62" t="s">
        <v>376</v>
      </c>
      <c r="D38" s="63">
        <f>D39</f>
        <v>0</v>
      </c>
      <c r="E38" s="63">
        <f>E39</f>
        <v>0</v>
      </c>
      <c r="F38" s="63">
        <f>SUM(G38:N38)</f>
        <v>0</v>
      </c>
      <c r="G38" s="63">
        <f>G39</f>
        <v>0</v>
      </c>
      <c r="H38" s="63">
        <f aca="true" t="shared" si="15" ref="H38:N38">H39</f>
        <v>0</v>
      </c>
      <c r="I38" s="63">
        <f t="shared" si="15"/>
        <v>0</v>
      </c>
      <c r="J38" s="63">
        <f t="shared" si="15"/>
        <v>0</v>
      </c>
      <c r="K38" s="63">
        <f t="shared" si="15"/>
        <v>0</v>
      </c>
      <c r="L38" s="63">
        <f t="shared" si="15"/>
        <v>0</v>
      </c>
      <c r="M38" s="63">
        <f t="shared" si="15"/>
        <v>0</v>
      </c>
      <c r="N38" s="63">
        <f t="shared" si="15"/>
        <v>0</v>
      </c>
    </row>
    <row r="39" spans="1:14" s="96" customFormat="1" ht="15" customHeight="1">
      <c r="A39" s="105"/>
      <c r="B39" s="93" t="s">
        <v>450</v>
      </c>
      <c r="C39" s="94" t="s">
        <v>377</v>
      </c>
      <c r="D39" s="59">
        <v>0</v>
      </c>
      <c r="E39" s="59">
        <f>F39-D39</f>
        <v>0</v>
      </c>
      <c r="F39" s="59">
        <f>SUM(G39:N39)</f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</row>
    <row r="40" spans="1:14" s="11" customFormat="1" ht="27.75" customHeight="1">
      <c r="A40" s="109"/>
      <c r="B40" s="189" t="s">
        <v>292</v>
      </c>
      <c r="C40" s="189"/>
      <c r="D40" s="15">
        <f>D41</f>
        <v>778000</v>
      </c>
      <c r="E40" s="15">
        <f>E41</f>
        <v>470000</v>
      </c>
      <c r="F40" s="15">
        <f>SUM(G40:N40)</f>
        <v>1248000</v>
      </c>
      <c r="G40" s="15">
        <f aca="true" t="shared" si="16" ref="G40:N40">G41</f>
        <v>1183000</v>
      </c>
      <c r="H40" s="15">
        <f t="shared" si="16"/>
        <v>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65000</v>
      </c>
    </row>
    <row r="41" spans="1:14" s="11" customFormat="1" ht="24" customHeight="1">
      <c r="A41" s="102" t="s">
        <v>59</v>
      </c>
      <c r="B41" s="187" t="s">
        <v>293</v>
      </c>
      <c r="C41" s="188"/>
      <c r="D41" s="14">
        <f>D42+D46</f>
        <v>778000</v>
      </c>
      <c r="E41" s="14">
        <f>E42+E46</f>
        <v>470000</v>
      </c>
      <c r="F41" s="115">
        <f t="shared" si="8"/>
        <v>1248000</v>
      </c>
      <c r="G41" s="14">
        <f aca="true" t="shared" si="17" ref="G41:N41">G42+G46</f>
        <v>1183000</v>
      </c>
      <c r="H41" s="14">
        <f t="shared" si="17"/>
        <v>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65000</v>
      </c>
    </row>
    <row r="42" spans="1:14" s="11" customFormat="1" ht="18" customHeight="1">
      <c r="A42" s="104"/>
      <c r="B42" s="61">
        <v>32</v>
      </c>
      <c r="C42" s="62" t="s">
        <v>10</v>
      </c>
      <c r="D42" s="63">
        <f>D43+D44+D45</f>
        <v>678000</v>
      </c>
      <c r="E42" s="63">
        <f>E43+E44+E45</f>
        <v>470000</v>
      </c>
      <c r="F42" s="63">
        <f t="shared" si="8"/>
        <v>1148000</v>
      </c>
      <c r="G42" s="63">
        <f>G43+G44+G45</f>
        <v>1083000</v>
      </c>
      <c r="H42" s="63">
        <f>H43+H44+H45</f>
        <v>0</v>
      </c>
      <c r="I42" s="63">
        <f aca="true" t="shared" si="18" ref="I42:N42">I43+I44+I45</f>
        <v>0</v>
      </c>
      <c r="J42" s="63">
        <f t="shared" si="18"/>
        <v>0</v>
      </c>
      <c r="K42" s="63">
        <f t="shared" si="18"/>
        <v>0</v>
      </c>
      <c r="L42" s="63">
        <f t="shared" si="18"/>
        <v>0</v>
      </c>
      <c r="M42" s="63">
        <f t="shared" si="18"/>
        <v>0</v>
      </c>
      <c r="N42" s="63">
        <f t="shared" si="18"/>
        <v>65000</v>
      </c>
    </row>
    <row r="43" spans="1:14" s="96" customFormat="1" ht="15" customHeight="1">
      <c r="A43" s="105"/>
      <c r="B43" s="93">
        <v>323</v>
      </c>
      <c r="C43" s="94" t="s">
        <v>371</v>
      </c>
      <c r="D43" s="59">
        <v>500000</v>
      </c>
      <c r="E43" s="59">
        <f>F43-D43</f>
        <v>415000</v>
      </c>
      <c r="F43" s="59">
        <f t="shared" si="8"/>
        <v>915000</v>
      </c>
      <c r="G43" s="59">
        <v>850000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65000</v>
      </c>
    </row>
    <row r="44" spans="1:14" s="96" customFormat="1" ht="15" customHeight="1">
      <c r="A44" s="105"/>
      <c r="B44" s="93" t="s">
        <v>184</v>
      </c>
      <c r="C44" s="94" t="s">
        <v>372</v>
      </c>
      <c r="D44" s="59">
        <v>0</v>
      </c>
      <c r="E44" s="59">
        <f>F44-D44</f>
        <v>0</v>
      </c>
      <c r="F44" s="95">
        <f>SUM(G44:N44)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96" customFormat="1" ht="15" customHeight="1">
      <c r="A45" s="105"/>
      <c r="B45" s="93">
        <v>329</v>
      </c>
      <c r="C45" s="94" t="s">
        <v>366</v>
      </c>
      <c r="D45" s="59">
        <v>178000</v>
      </c>
      <c r="E45" s="59">
        <f>F45-D45</f>
        <v>55000</v>
      </c>
      <c r="F45" s="59">
        <f t="shared" si="8"/>
        <v>233000</v>
      </c>
      <c r="G45" s="59">
        <v>233000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1:14" s="11" customFormat="1" ht="18" customHeight="1">
      <c r="A46" s="104"/>
      <c r="B46" s="61">
        <v>38</v>
      </c>
      <c r="C46" s="62" t="s">
        <v>0</v>
      </c>
      <c r="D46" s="63">
        <f>D48+D47</f>
        <v>100000</v>
      </c>
      <c r="E46" s="63">
        <f>E48+E47</f>
        <v>0</v>
      </c>
      <c r="F46" s="63">
        <f>SUM(G46:N46)</f>
        <v>100000</v>
      </c>
      <c r="G46" s="63">
        <f>G48+G47</f>
        <v>100000</v>
      </c>
      <c r="H46" s="63">
        <f aca="true" t="shared" si="19" ref="H46:N46">H48</f>
        <v>0</v>
      </c>
      <c r="I46" s="63">
        <f t="shared" si="19"/>
        <v>0</v>
      </c>
      <c r="J46" s="63">
        <f t="shared" si="19"/>
        <v>0</v>
      </c>
      <c r="K46" s="63">
        <f t="shared" si="19"/>
        <v>0</v>
      </c>
      <c r="L46" s="63">
        <f t="shared" si="19"/>
        <v>0</v>
      </c>
      <c r="M46" s="63">
        <f t="shared" si="19"/>
        <v>0</v>
      </c>
      <c r="N46" s="63">
        <f t="shared" si="19"/>
        <v>0</v>
      </c>
    </row>
    <row r="47" spans="1:14" s="96" customFormat="1" ht="15" customHeight="1">
      <c r="A47" s="105"/>
      <c r="B47" s="93" t="s">
        <v>613</v>
      </c>
      <c r="C47" s="94" t="s">
        <v>614</v>
      </c>
      <c r="D47" s="59">
        <v>0</v>
      </c>
      <c r="E47" s="59">
        <f>F47-D47</f>
        <v>0</v>
      </c>
      <c r="F47" s="59">
        <f>SUM(G47:N47)</f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</row>
    <row r="48" spans="1:14" s="96" customFormat="1" ht="15" customHeight="1">
      <c r="A48" s="105"/>
      <c r="B48" s="93">
        <v>385</v>
      </c>
      <c r="C48" s="94" t="s">
        <v>373</v>
      </c>
      <c r="D48" s="59">
        <v>100000</v>
      </c>
      <c r="E48" s="59">
        <f>F48-D48</f>
        <v>0</v>
      </c>
      <c r="F48" s="59">
        <f t="shared" si="8"/>
        <v>100000</v>
      </c>
      <c r="G48" s="59">
        <v>100000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0"/>
      <c r="B49" s="171" t="s">
        <v>719</v>
      </c>
      <c r="C49" s="172"/>
      <c r="D49" s="15">
        <f>D50+D53</f>
        <v>54000</v>
      </c>
      <c r="E49" s="15">
        <f>E50+E53</f>
        <v>112000</v>
      </c>
      <c r="F49" s="15">
        <f aca="true" t="shared" si="20" ref="F49:F56">SUM(G49:N49)</f>
        <v>166000</v>
      </c>
      <c r="G49" s="15">
        <f>G50+G53</f>
        <v>166000</v>
      </c>
      <c r="H49" s="15">
        <f aca="true" t="shared" si="21" ref="H49:N49">H50+H53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0</v>
      </c>
    </row>
    <row r="50" spans="1:14" s="11" customFormat="1" ht="24" customHeight="1">
      <c r="A50" s="102" t="s">
        <v>58</v>
      </c>
      <c r="B50" s="169" t="s">
        <v>707</v>
      </c>
      <c r="C50" s="170"/>
      <c r="D50" s="14">
        <f>D51</f>
        <v>0</v>
      </c>
      <c r="E50" s="14">
        <f>E51</f>
        <v>0</v>
      </c>
      <c r="F50" s="115">
        <f t="shared" si="20"/>
        <v>0</v>
      </c>
      <c r="G50" s="14">
        <f>G51</f>
        <v>0</v>
      </c>
      <c r="H50" s="14">
        <f aca="true" t="shared" si="22" ref="H50:N51">H51</f>
        <v>0</v>
      </c>
      <c r="I50" s="14">
        <f t="shared" si="22"/>
        <v>0</v>
      </c>
      <c r="J50" s="14">
        <f t="shared" si="22"/>
        <v>0</v>
      </c>
      <c r="K50" s="14">
        <f t="shared" si="22"/>
        <v>0</v>
      </c>
      <c r="L50" s="14">
        <f t="shared" si="22"/>
        <v>0</v>
      </c>
      <c r="M50" s="14">
        <f t="shared" si="22"/>
        <v>0</v>
      </c>
      <c r="N50" s="14">
        <f t="shared" si="22"/>
        <v>0</v>
      </c>
    </row>
    <row r="51" spans="1:14" s="11" customFormat="1" ht="18" customHeight="1">
      <c r="A51" s="104"/>
      <c r="B51" s="61" t="s">
        <v>708</v>
      </c>
      <c r="C51" s="136" t="s">
        <v>709</v>
      </c>
      <c r="D51" s="63">
        <f>D52</f>
        <v>0</v>
      </c>
      <c r="E51" s="63">
        <f>E52</f>
        <v>0</v>
      </c>
      <c r="F51" s="63">
        <f t="shared" si="20"/>
        <v>0</v>
      </c>
      <c r="G51" s="63">
        <f>G52</f>
        <v>0</v>
      </c>
      <c r="H51" s="63">
        <f t="shared" si="22"/>
        <v>0</v>
      </c>
      <c r="I51" s="63">
        <f t="shared" si="22"/>
        <v>0</v>
      </c>
      <c r="J51" s="63">
        <f t="shared" si="22"/>
        <v>0</v>
      </c>
      <c r="K51" s="63">
        <f t="shared" si="22"/>
        <v>0</v>
      </c>
      <c r="L51" s="63">
        <f t="shared" si="22"/>
        <v>0</v>
      </c>
      <c r="M51" s="63">
        <f t="shared" si="22"/>
        <v>0</v>
      </c>
      <c r="N51" s="63">
        <f t="shared" si="22"/>
        <v>0</v>
      </c>
    </row>
    <row r="52" spans="1:14" s="96" customFormat="1" ht="15" customHeight="1">
      <c r="A52" s="105"/>
      <c r="B52" s="93" t="s">
        <v>710</v>
      </c>
      <c r="C52" s="137" t="s">
        <v>711</v>
      </c>
      <c r="D52" s="59">
        <v>0</v>
      </c>
      <c r="E52" s="59">
        <f>F52-D52</f>
        <v>0</v>
      </c>
      <c r="F52" s="59">
        <f t="shared" si="20"/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 s="11" customFormat="1" ht="24" customHeight="1">
      <c r="A53" s="102" t="s">
        <v>58</v>
      </c>
      <c r="B53" s="169" t="s">
        <v>720</v>
      </c>
      <c r="C53" s="170"/>
      <c r="D53" s="14">
        <f>D54</f>
        <v>54000</v>
      </c>
      <c r="E53" s="14">
        <f>E54</f>
        <v>112000</v>
      </c>
      <c r="F53" s="115">
        <f t="shared" si="20"/>
        <v>166000</v>
      </c>
      <c r="G53" s="14">
        <f>G54</f>
        <v>166000</v>
      </c>
      <c r="H53" s="14">
        <f aca="true" t="shared" si="23" ref="H53:N53">H54</f>
        <v>0</v>
      </c>
      <c r="I53" s="14">
        <f t="shared" si="23"/>
        <v>0</v>
      </c>
      <c r="J53" s="14">
        <f t="shared" si="23"/>
        <v>0</v>
      </c>
      <c r="K53" s="14">
        <f t="shared" si="23"/>
        <v>0</v>
      </c>
      <c r="L53" s="14">
        <f t="shared" si="23"/>
        <v>0</v>
      </c>
      <c r="M53" s="14">
        <f t="shared" si="23"/>
        <v>0</v>
      </c>
      <c r="N53" s="14">
        <f t="shared" si="23"/>
        <v>0</v>
      </c>
    </row>
    <row r="54" spans="1:14" s="11" customFormat="1" ht="18" customHeight="1">
      <c r="A54" s="104"/>
      <c r="B54" s="61">
        <v>34</v>
      </c>
      <c r="C54" s="62" t="s">
        <v>374</v>
      </c>
      <c r="D54" s="63">
        <f>D56+D55</f>
        <v>54000</v>
      </c>
      <c r="E54" s="63">
        <f>E55+E56</f>
        <v>112000</v>
      </c>
      <c r="F54" s="63">
        <f t="shared" si="20"/>
        <v>166000</v>
      </c>
      <c r="G54" s="63">
        <f>G56+G55</f>
        <v>166000</v>
      </c>
      <c r="H54" s="63">
        <f aca="true" t="shared" si="24" ref="H54:N54">H56</f>
        <v>0</v>
      </c>
      <c r="I54" s="63">
        <f t="shared" si="24"/>
        <v>0</v>
      </c>
      <c r="J54" s="63">
        <f t="shared" si="24"/>
        <v>0</v>
      </c>
      <c r="K54" s="63">
        <f t="shared" si="24"/>
        <v>0</v>
      </c>
      <c r="L54" s="63">
        <f t="shared" si="24"/>
        <v>0</v>
      </c>
      <c r="M54" s="63">
        <f t="shared" si="24"/>
        <v>0</v>
      </c>
      <c r="N54" s="63">
        <f t="shared" si="24"/>
        <v>0</v>
      </c>
    </row>
    <row r="55" spans="1:14" s="96" customFormat="1" ht="15" customHeight="1">
      <c r="A55" s="105"/>
      <c r="B55" s="93" t="s">
        <v>712</v>
      </c>
      <c r="C55" s="94" t="s">
        <v>713</v>
      </c>
      <c r="D55" s="59">
        <v>0</v>
      </c>
      <c r="E55" s="59">
        <f>F55-D55</f>
        <v>1000</v>
      </c>
      <c r="F55" s="59">
        <f t="shared" si="20"/>
        <v>1000</v>
      </c>
      <c r="G55" s="59">
        <v>1000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96" customFormat="1" ht="15" customHeight="1">
      <c r="A56" s="105"/>
      <c r="B56" s="93">
        <v>343</v>
      </c>
      <c r="C56" s="94" t="s">
        <v>375</v>
      </c>
      <c r="D56" s="59">
        <v>54000</v>
      </c>
      <c r="E56" s="59">
        <f>F56-D56</f>
        <v>111000</v>
      </c>
      <c r="F56" s="59">
        <f t="shared" si="20"/>
        <v>165000</v>
      </c>
      <c r="G56" s="59">
        <v>165000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</row>
    <row r="57" spans="1:14" s="11" customFormat="1" ht="27.75" customHeight="1">
      <c r="A57" s="110"/>
      <c r="B57" s="175" t="s">
        <v>294</v>
      </c>
      <c r="C57" s="172"/>
      <c r="D57" s="15">
        <f>D58+D61+D65+D68+D71</f>
        <v>1555000</v>
      </c>
      <c r="E57" s="15">
        <f>E58+E61+E65+E68+E71</f>
        <v>0</v>
      </c>
      <c r="F57" s="15">
        <f aca="true" t="shared" si="25" ref="F57:F70">SUM(G57:N57)</f>
        <v>1555000</v>
      </c>
      <c r="G57" s="15">
        <f aca="true" t="shared" si="26" ref="G57:N57">G58+G61+G65+G68+G71</f>
        <v>765000</v>
      </c>
      <c r="H57" s="15">
        <f t="shared" si="26"/>
        <v>0</v>
      </c>
      <c r="I57" s="15">
        <f t="shared" si="26"/>
        <v>0</v>
      </c>
      <c r="J57" s="15">
        <f t="shared" si="26"/>
        <v>0</v>
      </c>
      <c r="K57" s="15">
        <f t="shared" si="26"/>
        <v>0</v>
      </c>
      <c r="L57" s="15">
        <f t="shared" si="26"/>
        <v>0</v>
      </c>
      <c r="M57" s="15">
        <f t="shared" si="26"/>
        <v>0</v>
      </c>
      <c r="N57" s="15">
        <f t="shared" si="26"/>
        <v>790000</v>
      </c>
    </row>
    <row r="58" spans="1:14" s="11" customFormat="1" ht="24" customHeight="1">
      <c r="A58" s="102" t="s">
        <v>62</v>
      </c>
      <c r="B58" s="169" t="s">
        <v>563</v>
      </c>
      <c r="C58" s="170"/>
      <c r="D58" s="14">
        <f>D59</f>
        <v>15000</v>
      </c>
      <c r="E58" s="14">
        <f>E59</f>
        <v>0</v>
      </c>
      <c r="F58" s="115">
        <f t="shared" si="25"/>
        <v>15000</v>
      </c>
      <c r="G58" s="14">
        <f aca="true" t="shared" si="27" ref="G58:N58">G59</f>
        <v>15000</v>
      </c>
      <c r="H58" s="14">
        <f t="shared" si="27"/>
        <v>0</v>
      </c>
      <c r="I58" s="14">
        <f t="shared" si="27"/>
        <v>0</v>
      </c>
      <c r="J58" s="14">
        <f t="shared" si="27"/>
        <v>0</v>
      </c>
      <c r="K58" s="14">
        <f t="shared" si="27"/>
        <v>0</v>
      </c>
      <c r="L58" s="14">
        <f t="shared" si="27"/>
        <v>0</v>
      </c>
      <c r="M58" s="14">
        <f t="shared" si="27"/>
        <v>0</v>
      </c>
      <c r="N58" s="14">
        <f t="shared" si="27"/>
        <v>0</v>
      </c>
    </row>
    <row r="59" spans="1:14" s="11" customFormat="1" ht="18" customHeight="1">
      <c r="A59" s="104"/>
      <c r="B59" s="61">
        <v>32</v>
      </c>
      <c r="C59" s="62" t="s">
        <v>10</v>
      </c>
      <c r="D59" s="63">
        <f aca="true" t="shared" si="28" ref="D59:N59">D60</f>
        <v>15000</v>
      </c>
      <c r="E59" s="63">
        <f t="shared" si="28"/>
        <v>0</v>
      </c>
      <c r="F59" s="63">
        <f t="shared" si="25"/>
        <v>15000</v>
      </c>
      <c r="G59" s="63">
        <f t="shared" si="28"/>
        <v>15000</v>
      </c>
      <c r="H59" s="63">
        <f t="shared" si="28"/>
        <v>0</v>
      </c>
      <c r="I59" s="63">
        <f t="shared" si="28"/>
        <v>0</v>
      </c>
      <c r="J59" s="63">
        <f t="shared" si="28"/>
        <v>0</v>
      </c>
      <c r="K59" s="63">
        <f t="shared" si="28"/>
        <v>0</v>
      </c>
      <c r="L59" s="63">
        <f t="shared" si="28"/>
        <v>0</v>
      </c>
      <c r="M59" s="63">
        <f t="shared" si="28"/>
        <v>0</v>
      </c>
      <c r="N59" s="63">
        <f t="shared" si="28"/>
        <v>0</v>
      </c>
    </row>
    <row r="60" spans="1:14" s="96" customFormat="1" ht="15" customHeight="1">
      <c r="A60" s="105"/>
      <c r="B60" s="93">
        <v>329</v>
      </c>
      <c r="C60" s="94" t="s">
        <v>366</v>
      </c>
      <c r="D60" s="59">
        <v>15000</v>
      </c>
      <c r="E60" s="59">
        <f>F60-D60</f>
        <v>0</v>
      </c>
      <c r="F60" s="59">
        <f t="shared" si="25"/>
        <v>15000</v>
      </c>
      <c r="G60" s="59">
        <v>15000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</row>
    <row r="61" spans="1:14" s="11" customFormat="1" ht="24" customHeight="1">
      <c r="A61" s="102" t="s">
        <v>62</v>
      </c>
      <c r="B61" s="169" t="s">
        <v>295</v>
      </c>
      <c r="C61" s="170"/>
      <c r="D61" s="14">
        <f>D62</f>
        <v>1390000</v>
      </c>
      <c r="E61" s="14">
        <f>E62</f>
        <v>0</v>
      </c>
      <c r="F61" s="115">
        <f>SUM(G61:N61)</f>
        <v>1390000</v>
      </c>
      <c r="G61" s="14">
        <f aca="true" t="shared" si="29" ref="G61:N61">G62</f>
        <v>600000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790000</v>
      </c>
    </row>
    <row r="62" spans="1:14" s="11" customFormat="1" ht="18" customHeight="1">
      <c r="A62" s="104"/>
      <c r="B62" s="61">
        <v>38</v>
      </c>
      <c r="C62" s="62" t="s">
        <v>376</v>
      </c>
      <c r="D62" s="63">
        <f>SUM(D63+D64)</f>
        <v>1390000</v>
      </c>
      <c r="E62" s="63">
        <f>SUM(E63+E64)</f>
        <v>0</v>
      </c>
      <c r="F62" s="63">
        <f t="shared" si="25"/>
        <v>1390000</v>
      </c>
      <c r="G62" s="63">
        <f aca="true" t="shared" si="30" ref="G62:N62">SUM(G63+G64)</f>
        <v>600000</v>
      </c>
      <c r="H62" s="63">
        <f t="shared" si="30"/>
        <v>0</v>
      </c>
      <c r="I62" s="63">
        <f t="shared" si="30"/>
        <v>0</v>
      </c>
      <c r="J62" s="63">
        <f t="shared" si="30"/>
        <v>0</v>
      </c>
      <c r="K62" s="63">
        <f t="shared" si="30"/>
        <v>0</v>
      </c>
      <c r="L62" s="63">
        <f t="shared" si="30"/>
        <v>0</v>
      </c>
      <c r="M62" s="63">
        <f t="shared" si="30"/>
        <v>0</v>
      </c>
      <c r="N62" s="63">
        <f t="shared" si="30"/>
        <v>790000</v>
      </c>
    </row>
    <row r="63" spans="1:14" s="96" customFormat="1" ht="15" customHeight="1">
      <c r="A63" s="105"/>
      <c r="B63" s="93">
        <v>381</v>
      </c>
      <c r="C63" s="94" t="s">
        <v>377</v>
      </c>
      <c r="D63" s="59">
        <v>1200000</v>
      </c>
      <c r="E63" s="59">
        <f>F63-D63</f>
        <v>0</v>
      </c>
      <c r="F63" s="59">
        <f t="shared" si="25"/>
        <v>1200000</v>
      </c>
      <c r="G63" s="59">
        <v>600000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600000</v>
      </c>
    </row>
    <row r="64" spans="1:14" s="96" customFormat="1" ht="15" customHeight="1">
      <c r="A64" s="105"/>
      <c r="B64" s="93" t="s">
        <v>26</v>
      </c>
      <c r="C64" s="94" t="s">
        <v>378</v>
      </c>
      <c r="D64" s="59">
        <v>190000</v>
      </c>
      <c r="E64" s="59">
        <f>F64-D64</f>
        <v>0</v>
      </c>
      <c r="F64" s="59">
        <f t="shared" si="25"/>
        <v>190000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190000</v>
      </c>
    </row>
    <row r="65" spans="1:14" s="11" customFormat="1" ht="24" customHeight="1">
      <c r="A65" s="102" t="s">
        <v>15</v>
      </c>
      <c r="B65" s="169" t="s">
        <v>296</v>
      </c>
      <c r="C65" s="170"/>
      <c r="D65" s="14">
        <f>D66</f>
        <v>0</v>
      </c>
      <c r="E65" s="14">
        <f>E66</f>
        <v>0</v>
      </c>
      <c r="F65" s="115">
        <f t="shared" si="25"/>
        <v>0</v>
      </c>
      <c r="G65" s="14">
        <f aca="true" t="shared" si="31" ref="G65:N65">G66</f>
        <v>0</v>
      </c>
      <c r="H65" s="14">
        <f t="shared" si="31"/>
        <v>0</v>
      </c>
      <c r="I65" s="14">
        <f t="shared" si="31"/>
        <v>0</v>
      </c>
      <c r="J65" s="14">
        <f t="shared" si="31"/>
        <v>0</v>
      </c>
      <c r="K65" s="14">
        <f t="shared" si="31"/>
        <v>0</v>
      </c>
      <c r="L65" s="14">
        <f t="shared" si="31"/>
        <v>0</v>
      </c>
      <c r="M65" s="14">
        <f t="shared" si="31"/>
        <v>0</v>
      </c>
      <c r="N65" s="14">
        <f t="shared" si="31"/>
        <v>0</v>
      </c>
    </row>
    <row r="66" spans="1:14" s="11" customFormat="1" ht="18" customHeight="1">
      <c r="A66" s="104"/>
      <c r="B66" s="61">
        <v>32</v>
      </c>
      <c r="C66" s="62" t="s">
        <v>10</v>
      </c>
      <c r="D66" s="63">
        <f aca="true" t="shared" si="32" ref="D66:N66">D67</f>
        <v>0</v>
      </c>
      <c r="E66" s="63">
        <f t="shared" si="32"/>
        <v>0</v>
      </c>
      <c r="F66" s="63">
        <f t="shared" si="25"/>
        <v>0</v>
      </c>
      <c r="G66" s="63">
        <f t="shared" si="32"/>
        <v>0</v>
      </c>
      <c r="H66" s="63">
        <f t="shared" si="32"/>
        <v>0</v>
      </c>
      <c r="I66" s="63">
        <f t="shared" si="32"/>
        <v>0</v>
      </c>
      <c r="J66" s="63">
        <f t="shared" si="32"/>
        <v>0</v>
      </c>
      <c r="K66" s="63">
        <f t="shared" si="32"/>
        <v>0</v>
      </c>
      <c r="L66" s="63">
        <f t="shared" si="32"/>
        <v>0</v>
      </c>
      <c r="M66" s="63">
        <f t="shared" si="32"/>
        <v>0</v>
      </c>
      <c r="N66" s="63">
        <f t="shared" si="32"/>
        <v>0</v>
      </c>
    </row>
    <row r="67" spans="1:14" s="96" customFormat="1" ht="15" customHeight="1">
      <c r="A67" s="105"/>
      <c r="B67" s="93">
        <v>329</v>
      </c>
      <c r="C67" s="94" t="s">
        <v>366</v>
      </c>
      <c r="D67" s="59">
        <v>0</v>
      </c>
      <c r="E67" s="59">
        <f>F67-D67</f>
        <v>0</v>
      </c>
      <c r="F67" s="59">
        <f t="shared" si="25"/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spans="1:14" s="11" customFormat="1" ht="24" customHeight="1">
      <c r="A68" s="102" t="s">
        <v>15</v>
      </c>
      <c r="B68" s="169" t="s">
        <v>297</v>
      </c>
      <c r="C68" s="170"/>
      <c r="D68" s="14">
        <f>D69</f>
        <v>30000</v>
      </c>
      <c r="E68" s="14">
        <f>E69</f>
        <v>0</v>
      </c>
      <c r="F68" s="115">
        <f>SUM(G68:N68)</f>
        <v>30000</v>
      </c>
      <c r="G68" s="14">
        <f aca="true" t="shared" si="33" ref="G68:N68">G69</f>
        <v>30000</v>
      </c>
      <c r="H68" s="14">
        <f t="shared" si="33"/>
        <v>0</v>
      </c>
      <c r="I68" s="14">
        <f t="shared" si="33"/>
        <v>0</v>
      </c>
      <c r="J68" s="14">
        <f t="shared" si="33"/>
        <v>0</v>
      </c>
      <c r="K68" s="14">
        <f t="shared" si="33"/>
        <v>0</v>
      </c>
      <c r="L68" s="14">
        <f t="shared" si="33"/>
        <v>0</v>
      </c>
      <c r="M68" s="14">
        <f t="shared" si="33"/>
        <v>0</v>
      </c>
      <c r="N68" s="14">
        <f t="shared" si="33"/>
        <v>0</v>
      </c>
    </row>
    <row r="69" spans="1:14" s="11" customFormat="1" ht="18" customHeight="1">
      <c r="A69" s="104"/>
      <c r="B69" s="61">
        <v>38</v>
      </c>
      <c r="C69" s="62" t="s">
        <v>376</v>
      </c>
      <c r="D69" s="63">
        <f aca="true" t="shared" si="34" ref="D69:N69">D70</f>
        <v>30000</v>
      </c>
      <c r="E69" s="63">
        <f t="shared" si="34"/>
        <v>0</v>
      </c>
      <c r="F69" s="63">
        <f t="shared" si="25"/>
        <v>30000</v>
      </c>
      <c r="G69" s="63">
        <f t="shared" si="34"/>
        <v>30000</v>
      </c>
      <c r="H69" s="63">
        <f t="shared" si="34"/>
        <v>0</v>
      </c>
      <c r="I69" s="63">
        <f t="shared" si="34"/>
        <v>0</v>
      </c>
      <c r="J69" s="63">
        <f t="shared" si="34"/>
        <v>0</v>
      </c>
      <c r="K69" s="63">
        <f t="shared" si="34"/>
        <v>0</v>
      </c>
      <c r="L69" s="63">
        <f t="shared" si="34"/>
        <v>0</v>
      </c>
      <c r="M69" s="63">
        <f t="shared" si="34"/>
        <v>0</v>
      </c>
      <c r="N69" s="63">
        <f t="shared" si="34"/>
        <v>0</v>
      </c>
    </row>
    <row r="70" spans="1:14" s="96" customFormat="1" ht="14.25" customHeight="1">
      <c r="A70" s="105"/>
      <c r="B70" s="93">
        <v>381</v>
      </c>
      <c r="C70" s="94" t="s">
        <v>377</v>
      </c>
      <c r="D70" s="59">
        <v>30000</v>
      </c>
      <c r="E70" s="59">
        <f>F70-D70</f>
        <v>0</v>
      </c>
      <c r="F70" s="59">
        <f t="shared" si="25"/>
        <v>30000</v>
      </c>
      <c r="G70" s="59">
        <v>30000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</row>
    <row r="71" spans="1:14" s="11" customFormat="1" ht="24" customHeight="1">
      <c r="A71" s="102" t="s">
        <v>193</v>
      </c>
      <c r="B71" s="183" t="s">
        <v>616</v>
      </c>
      <c r="C71" s="170"/>
      <c r="D71" s="14">
        <f>D72+D74</f>
        <v>120000</v>
      </c>
      <c r="E71" s="14">
        <f>E72+E74</f>
        <v>0</v>
      </c>
      <c r="F71" s="115">
        <f aca="true" t="shared" si="35" ref="F71:F80">SUM(G71:N71)</f>
        <v>120000</v>
      </c>
      <c r="G71" s="14">
        <f aca="true" t="shared" si="36" ref="G71:N71">G72+G74</f>
        <v>120000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14">
        <f t="shared" si="36"/>
        <v>0</v>
      </c>
      <c r="L71" s="14">
        <f t="shared" si="36"/>
        <v>0</v>
      </c>
      <c r="M71" s="14">
        <f t="shared" si="36"/>
        <v>0</v>
      </c>
      <c r="N71" s="14">
        <f t="shared" si="36"/>
        <v>0</v>
      </c>
    </row>
    <row r="72" spans="1:14" s="11" customFormat="1" ht="18" customHeight="1">
      <c r="A72" s="104"/>
      <c r="B72" s="61">
        <v>32</v>
      </c>
      <c r="C72" s="62" t="s">
        <v>10</v>
      </c>
      <c r="D72" s="63">
        <f aca="true" t="shared" si="37" ref="D72:N74">D73</f>
        <v>20000</v>
      </c>
      <c r="E72" s="63">
        <f t="shared" si="37"/>
        <v>0</v>
      </c>
      <c r="F72" s="63">
        <f t="shared" si="35"/>
        <v>20000</v>
      </c>
      <c r="G72" s="63">
        <f t="shared" si="37"/>
        <v>20000</v>
      </c>
      <c r="H72" s="63">
        <f t="shared" si="37"/>
        <v>0</v>
      </c>
      <c r="I72" s="63">
        <f t="shared" si="37"/>
        <v>0</v>
      </c>
      <c r="J72" s="63">
        <f t="shared" si="37"/>
        <v>0</v>
      </c>
      <c r="K72" s="63">
        <f t="shared" si="37"/>
        <v>0</v>
      </c>
      <c r="L72" s="63">
        <f t="shared" si="37"/>
        <v>0</v>
      </c>
      <c r="M72" s="63">
        <f t="shared" si="37"/>
        <v>0</v>
      </c>
      <c r="N72" s="63">
        <f t="shared" si="37"/>
        <v>0</v>
      </c>
    </row>
    <row r="73" spans="1:14" s="96" customFormat="1" ht="14.25" customHeight="1">
      <c r="A73" s="105"/>
      <c r="B73" s="93">
        <v>329</v>
      </c>
      <c r="C73" s="94" t="s">
        <v>366</v>
      </c>
      <c r="D73" s="59">
        <v>20000</v>
      </c>
      <c r="E73" s="59">
        <f>F73-D73</f>
        <v>0</v>
      </c>
      <c r="F73" s="59">
        <f t="shared" si="35"/>
        <v>20000</v>
      </c>
      <c r="G73" s="59">
        <v>20000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</row>
    <row r="74" spans="1:14" s="11" customFormat="1" ht="18" customHeight="1">
      <c r="A74" s="104"/>
      <c r="B74" s="61" t="s">
        <v>204</v>
      </c>
      <c r="C74" s="62" t="s">
        <v>609</v>
      </c>
      <c r="D74" s="63">
        <f t="shared" si="37"/>
        <v>100000</v>
      </c>
      <c r="E74" s="63">
        <f t="shared" si="37"/>
        <v>0</v>
      </c>
      <c r="F74" s="63">
        <f>SUM(G74:N74)</f>
        <v>100000</v>
      </c>
      <c r="G74" s="63">
        <f t="shared" si="37"/>
        <v>100000</v>
      </c>
      <c r="H74" s="63">
        <f t="shared" si="37"/>
        <v>0</v>
      </c>
      <c r="I74" s="63">
        <f t="shared" si="37"/>
        <v>0</v>
      </c>
      <c r="J74" s="63">
        <f t="shared" si="37"/>
        <v>0</v>
      </c>
      <c r="K74" s="63">
        <f t="shared" si="37"/>
        <v>0</v>
      </c>
      <c r="L74" s="63">
        <f t="shared" si="37"/>
        <v>0</v>
      </c>
      <c r="M74" s="63">
        <f t="shared" si="37"/>
        <v>0</v>
      </c>
      <c r="N74" s="63">
        <f t="shared" si="37"/>
        <v>0</v>
      </c>
    </row>
    <row r="75" spans="1:14" s="96" customFormat="1" ht="14.25" customHeight="1">
      <c r="A75" s="105"/>
      <c r="B75" s="93" t="s">
        <v>205</v>
      </c>
      <c r="C75" s="94" t="s">
        <v>396</v>
      </c>
      <c r="D75" s="59">
        <v>100000</v>
      </c>
      <c r="E75" s="59">
        <f>F75-D75</f>
        <v>0</v>
      </c>
      <c r="F75" s="59">
        <f>SUM(G75:N75)</f>
        <v>100000</v>
      </c>
      <c r="G75" s="59">
        <v>100000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</row>
    <row r="76" spans="1:14" s="11" customFormat="1" ht="27.75" customHeight="1">
      <c r="A76" s="110"/>
      <c r="B76" s="175" t="s">
        <v>610</v>
      </c>
      <c r="C76" s="172"/>
      <c r="D76" s="15">
        <f>D77+D81+D84+D87+D90</f>
        <v>123000</v>
      </c>
      <c r="E76" s="15">
        <f>E77+E81+E84+E87+E90</f>
        <v>0</v>
      </c>
      <c r="F76" s="15">
        <f t="shared" si="35"/>
        <v>123000</v>
      </c>
      <c r="G76" s="15">
        <f>G77+G81+G84+G87+G90</f>
        <v>123000</v>
      </c>
      <c r="H76" s="15">
        <f aca="true" t="shared" si="38" ref="H76:N76">H77+H81+H84+H87</f>
        <v>0</v>
      </c>
      <c r="I76" s="15">
        <f t="shared" si="38"/>
        <v>0</v>
      </c>
      <c r="J76" s="15">
        <f t="shared" si="38"/>
        <v>0</v>
      </c>
      <c r="K76" s="15">
        <f t="shared" si="38"/>
        <v>0</v>
      </c>
      <c r="L76" s="15">
        <f t="shared" si="38"/>
        <v>0</v>
      </c>
      <c r="M76" s="15">
        <f t="shared" si="38"/>
        <v>0</v>
      </c>
      <c r="N76" s="15">
        <f t="shared" si="38"/>
        <v>0</v>
      </c>
    </row>
    <row r="77" spans="1:14" s="11" customFormat="1" ht="24" customHeight="1">
      <c r="A77" s="102" t="s">
        <v>5</v>
      </c>
      <c r="B77" s="169" t="s">
        <v>564</v>
      </c>
      <c r="C77" s="170"/>
      <c r="D77" s="14">
        <f>D78</f>
        <v>123000</v>
      </c>
      <c r="E77" s="14">
        <f>E78</f>
        <v>0</v>
      </c>
      <c r="F77" s="115">
        <f t="shared" si="35"/>
        <v>123000</v>
      </c>
      <c r="G77" s="14">
        <f aca="true" t="shared" si="39" ref="G77:N77">G78</f>
        <v>123000</v>
      </c>
      <c r="H77" s="14">
        <f t="shared" si="39"/>
        <v>0</v>
      </c>
      <c r="I77" s="14">
        <f t="shared" si="39"/>
        <v>0</v>
      </c>
      <c r="J77" s="14">
        <f t="shared" si="39"/>
        <v>0</v>
      </c>
      <c r="K77" s="14">
        <f t="shared" si="39"/>
        <v>0</v>
      </c>
      <c r="L77" s="14">
        <f t="shared" si="39"/>
        <v>0</v>
      </c>
      <c r="M77" s="14">
        <f t="shared" si="39"/>
        <v>0</v>
      </c>
      <c r="N77" s="14">
        <f t="shared" si="39"/>
        <v>0</v>
      </c>
    </row>
    <row r="78" spans="1:14" s="11" customFormat="1" ht="18" customHeight="1">
      <c r="A78" s="104"/>
      <c r="B78" s="61">
        <v>32</v>
      </c>
      <c r="C78" s="62" t="s">
        <v>10</v>
      </c>
      <c r="D78" s="63">
        <f>D79+D80</f>
        <v>123000</v>
      </c>
      <c r="E78" s="63">
        <f>E79+E80</f>
        <v>0</v>
      </c>
      <c r="F78" s="63">
        <f t="shared" si="35"/>
        <v>123000</v>
      </c>
      <c r="G78" s="63">
        <f aca="true" t="shared" si="40" ref="G78:N78">G79+G80</f>
        <v>123000</v>
      </c>
      <c r="H78" s="63">
        <f t="shared" si="40"/>
        <v>0</v>
      </c>
      <c r="I78" s="63">
        <f t="shared" si="40"/>
        <v>0</v>
      </c>
      <c r="J78" s="63">
        <f t="shared" si="40"/>
        <v>0</v>
      </c>
      <c r="K78" s="63">
        <f t="shared" si="40"/>
        <v>0</v>
      </c>
      <c r="L78" s="63">
        <f t="shared" si="40"/>
        <v>0</v>
      </c>
      <c r="M78" s="63">
        <f>M79+M80</f>
        <v>0</v>
      </c>
      <c r="N78" s="63">
        <f t="shared" si="40"/>
        <v>0</v>
      </c>
    </row>
    <row r="79" spans="1:14" s="96" customFormat="1" ht="14.25" customHeight="1">
      <c r="A79" s="105"/>
      <c r="B79" s="93">
        <v>322</v>
      </c>
      <c r="C79" s="94" t="s">
        <v>365</v>
      </c>
      <c r="D79" s="59">
        <v>2000</v>
      </c>
      <c r="E79" s="59">
        <f>F79-D79</f>
        <v>0</v>
      </c>
      <c r="F79" s="59">
        <f t="shared" si="35"/>
        <v>2000</v>
      </c>
      <c r="G79" s="59">
        <v>2000</v>
      </c>
      <c r="H79" s="59">
        <v>0</v>
      </c>
      <c r="I79" s="59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</row>
    <row r="80" spans="1:14" s="96" customFormat="1" ht="14.25" customHeight="1">
      <c r="A80" s="105"/>
      <c r="B80" s="93">
        <v>323</v>
      </c>
      <c r="C80" s="94" t="s">
        <v>371</v>
      </c>
      <c r="D80" s="59">
        <v>121000</v>
      </c>
      <c r="E80" s="59">
        <f>F80-D80</f>
        <v>0</v>
      </c>
      <c r="F80" s="59">
        <f t="shared" si="35"/>
        <v>121000</v>
      </c>
      <c r="G80" s="59">
        <v>121000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</row>
    <row r="81" spans="1:14" s="11" customFormat="1" ht="24" customHeight="1">
      <c r="A81" s="102" t="s">
        <v>5</v>
      </c>
      <c r="B81" s="169" t="s">
        <v>565</v>
      </c>
      <c r="C81" s="170"/>
      <c r="D81" s="14">
        <f>D82</f>
        <v>0</v>
      </c>
      <c r="E81" s="14">
        <f>E82</f>
        <v>0</v>
      </c>
      <c r="F81" s="115">
        <f aca="true" t="shared" si="41" ref="F81:F96">SUM(G81:N81)</f>
        <v>0</v>
      </c>
      <c r="G81" s="14">
        <f aca="true" t="shared" si="42" ref="G81:N81">G82</f>
        <v>0</v>
      </c>
      <c r="H81" s="14">
        <f t="shared" si="42"/>
        <v>0</v>
      </c>
      <c r="I81" s="14">
        <f t="shared" si="42"/>
        <v>0</v>
      </c>
      <c r="J81" s="14">
        <f t="shared" si="42"/>
        <v>0</v>
      </c>
      <c r="K81" s="14">
        <f t="shared" si="42"/>
        <v>0</v>
      </c>
      <c r="L81" s="14">
        <f t="shared" si="42"/>
        <v>0</v>
      </c>
      <c r="M81" s="14">
        <f t="shared" si="42"/>
        <v>0</v>
      </c>
      <c r="N81" s="14">
        <f t="shared" si="42"/>
        <v>0</v>
      </c>
    </row>
    <row r="82" spans="1:14" s="11" customFormat="1" ht="18" customHeight="1">
      <c r="A82" s="104"/>
      <c r="B82" s="61" t="s">
        <v>6</v>
      </c>
      <c r="C82" s="62" t="s">
        <v>415</v>
      </c>
      <c r="D82" s="63">
        <f>D83</f>
        <v>0</v>
      </c>
      <c r="E82" s="63">
        <f>E83</f>
        <v>0</v>
      </c>
      <c r="F82" s="63">
        <f t="shared" si="41"/>
        <v>0</v>
      </c>
      <c r="G82" s="63">
        <f>G83</f>
        <v>0</v>
      </c>
      <c r="H82" s="63">
        <f aca="true" t="shared" si="43" ref="H82:N85">H83</f>
        <v>0</v>
      </c>
      <c r="I82" s="63">
        <f t="shared" si="43"/>
        <v>0</v>
      </c>
      <c r="J82" s="63">
        <f t="shared" si="43"/>
        <v>0</v>
      </c>
      <c r="K82" s="63">
        <f t="shared" si="43"/>
        <v>0</v>
      </c>
      <c r="L82" s="63">
        <f t="shared" si="43"/>
        <v>0</v>
      </c>
      <c r="M82" s="63">
        <f t="shared" si="43"/>
        <v>0</v>
      </c>
      <c r="N82" s="63">
        <f t="shared" si="43"/>
        <v>0</v>
      </c>
    </row>
    <row r="83" spans="1:14" s="96" customFormat="1" ht="14.25" customHeight="1">
      <c r="A83" s="105"/>
      <c r="B83" s="93" t="s">
        <v>8</v>
      </c>
      <c r="C83" s="94" t="s">
        <v>399</v>
      </c>
      <c r="D83" s="59">
        <v>0</v>
      </c>
      <c r="E83" s="59">
        <f>F83-D83</f>
        <v>0</v>
      </c>
      <c r="F83" s="59">
        <f t="shared" si="41"/>
        <v>0</v>
      </c>
      <c r="G83" s="59">
        <v>0</v>
      </c>
      <c r="H83" s="59">
        <v>0</v>
      </c>
      <c r="I83" s="59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</row>
    <row r="84" spans="1:14" s="11" customFormat="1" ht="24" customHeight="1">
      <c r="A84" s="102" t="s">
        <v>5</v>
      </c>
      <c r="B84" s="169" t="s">
        <v>566</v>
      </c>
      <c r="C84" s="170"/>
      <c r="D84" s="14">
        <f>D85</f>
        <v>0</v>
      </c>
      <c r="E84" s="14">
        <f>E85</f>
        <v>0</v>
      </c>
      <c r="F84" s="115">
        <f t="shared" si="41"/>
        <v>0</v>
      </c>
      <c r="G84" s="14">
        <f aca="true" t="shared" si="44" ref="G84:N84">G85</f>
        <v>0</v>
      </c>
      <c r="H84" s="14">
        <f t="shared" si="44"/>
        <v>0</v>
      </c>
      <c r="I84" s="14">
        <f t="shared" si="44"/>
        <v>0</v>
      </c>
      <c r="J84" s="14">
        <f t="shared" si="44"/>
        <v>0</v>
      </c>
      <c r="K84" s="14">
        <f t="shared" si="44"/>
        <v>0</v>
      </c>
      <c r="L84" s="14">
        <f t="shared" si="44"/>
        <v>0</v>
      </c>
      <c r="M84" s="14">
        <f t="shared" si="44"/>
        <v>0</v>
      </c>
      <c r="N84" s="14">
        <f t="shared" si="44"/>
        <v>0</v>
      </c>
    </row>
    <row r="85" spans="1:14" s="11" customFormat="1" ht="18" customHeight="1">
      <c r="A85" s="104"/>
      <c r="B85" s="61" t="s">
        <v>6</v>
      </c>
      <c r="C85" s="62" t="s">
        <v>415</v>
      </c>
      <c r="D85" s="63">
        <f>D86</f>
        <v>0</v>
      </c>
      <c r="E85" s="63">
        <f>E86</f>
        <v>0</v>
      </c>
      <c r="F85" s="63">
        <f t="shared" si="41"/>
        <v>0</v>
      </c>
      <c r="G85" s="63">
        <f>G86</f>
        <v>0</v>
      </c>
      <c r="H85" s="63">
        <f t="shared" si="43"/>
        <v>0</v>
      </c>
      <c r="I85" s="63">
        <f t="shared" si="43"/>
        <v>0</v>
      </c>
      <c r="J85" s="63">
        <f t="shared" si="43"/>
        <v>0</v>
      </c>
      <c r="K85" s="63">
        <f t="shared" si="43"/>
        <v>0</v>
      </c>
      <c r="L85" s="63">
        <f t="shared" si="43"/>
        <v>0</v>
      </c>
      <c r="M85" s="63">
        <f t="shared" si="43"/>
        <v>0</v>
      </c>
      <c r="N85" s="63">
        <f t="shared" si="43"/>
        <v>0</v>
      </c>
    </row>
    <row r="86" spans="1:14" s="96" customFormat="1" ht="14.25" customHeight="1">
      <c r="A86" s="105"/>
      <c r="B86" s="93" t="s">
        <v>8</v>
      </c>
      <c r="C86" s="94" t="s">
        <v>399</v>
      </c>
      <c r="D86" s="59">
        <v>0</v>
      </c>
      <c r="E86" s="59">
        <f>F86-D86</f>
        <v>0</v>
      </c>
      <c r="F86" s="59">
        <f t="shared" si="41"/>
        <v>0</v>
      </c>
      <c r="G86" s="59">
        <v>0</v>
      </c>
      <c r="H86" s="59">
        <v>0</v>
      </c>
      <c r="I86" s="59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</row>
    <row r="87" spans="1:14" s="11" customFormat="1" ht="24" customHeight="1">
      <c r="A87" s="102" t="s">
        <v>5</v>
      </c>
      <c r="B87" s="183" t="s">
        <v>617</v>
      </c>
      <c r="C87" s="170"/>
      <c r="D87" s="14">
        <f>D88</f>
        <v>0</v>
      </c>
      <c r="E87" s="14">
        <f>E88</f>
        <v>0</v>
      </c>
      <c r="F87" s="115">
        <f aca="true" t="shared" si="45" ref="F87:F92">SUM(G87:N87)</f>
        <v>0</v>
      </c>
      <c r="G87" s="14">
        <f aca="true" t="shared" si="46" ref="G87:N87">G88</f>
        <v>0</v>
      </c>
      <c r="H87" s="14">
        <f t="shared" si="46"/>
        <v>0</v>
      </c>
      <c r="I87" s="14">
        <f t="shared" si="46"/>
        <v>0</v>
      </c>
      <c r="J87" s="14">
        <f t="shared" si="46"/>
        <v>0</v>
      </c>
      <c r="K87" s="14">
        <f t="shared" si="46"/>
        <v>0</v>
      </c>
      <c r="L87" s="14">
        <f t="shared" si="46"/>
        <v>0</v>
      </c>
      <c r="M87" s="14">
        <f t="shared" si="46"/>
        <v>0</v>
      </c>
      <c r="N87" s="14">
        <f t="shared" si="46"/>
        <v>0</v>
      </c>
    </row>
    <row r="88" spans="1:14" s="11" customFormat="1" ht="18" customHeight="1">
      <c r="A88" s="104"/>
      <c r="B88" s="61" t="s">
        <v>6</v>
      </c>
      <c r="C88" s="62" t="s">
        <v>415</v>
      </c>
      <c r="D88" s="63">
        <f>D89</f>
        <v>0</v>
      </c>
      <c r="E88" s="63">
        <f>E89</f>
        <v>0</v>
      </c>
      <c r="F88" s="63">
        <f t="shared" si="45"/>
        <v>0</v>
      </c>
      <c r="G88" s="63">
        <f>G89</f>
        <v>0</v>
      </c>
      <c r="H88" s="63">
        <f aca="true" t="shared" si="47" ref="H88:N88">H89</f>
        <v>0</v>
      </c>
      <c r="I88" s="63">
        <f t="shared" si="47"/>
        <v>0</v>
      </c>
      <c r="J88" s="63">
        <f t="shared" si="47"/>
        <v>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3">
        <f t="shared" si="47"/>
        <v>0</v>
      </c>
    </row>
    <row r="89" spans="1:14" s="96" customFormat="1" ht="14.25" customHeight="1">
      <c r="A89" s="105"/>
      <c r="B89" s="93" t="s">
        <v>8</v>
      </c>
      <c r="C89" s="94" t="s">
        <v>399</v>
      </c>
      <c r="D89" s="59">
        <v>0</v>
      </c>
      <c r="E89" s="59">
        <f>F89-D89</f>
        <v>0</v>
      </c>
      <c r="F89" s="59">
        <f t="shared" si="45"/>
        <v>0</v>
      </c>
      <c r="G89" s="59">
        <v>0</v>
      </c>
      <c r="H89" s="59">
        <v>0</v>
      </c>
      <c r="I89" s="59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</row>
    <row r="90" spans="1:14" s="11" customFormat="1" ht="24" customHeight="1">
      <c r="A90" s="102" t="s">
        <v>5</v>
      </c>
      <c r="B90" s="169" t="s">
        <v>721</v>
      </c>
      <c r="C90" s="170"/>
      <c r="D90" s="14">
        <f>D91</f>
        <v>0</v>
      </c>
      <c r="E90" s="14">
        <f>E91</f>
        <v>0</v>
      </c>
      <c r="F90" s="115">
        <f t="shared" si="45"/>
        <v>0</v>
      </c>
      <c r="G90" s="14">
        <f aca="true" t="shared" si="48" ref="G90:N91">G91</f>
        <v>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4"/>
      <c r="B91" s="61">
        <v>32</v>
      </c>
      <c r="C91" s="62" t="s">
        <v>10</v>
      </c>
      <c r="D91" s="63">
        <f>D92</f>
        <v>0</v>
      </c>
      <c r="E91" s="63">
        <f>E92</f>
        <v>0</v>
      </c>
      <c r="F91" s="63">
        <f t="shared" si="45"/>
        <v>0</v>
      </c>
      <c r="G91" s="63">
        <f>G92</f>
        <v>0</v>
      </c>
      <c r="H91" s="63">
        <f t="shared" si="48"/>
        <v>0</v>
      </c>
      <c r="I91" s="63">
        <f t="shared" si="48"/>
        <v>0</v>
      </c>
      <c r="J91" s="63">
        <f t="shared" si="48"/>
        <v>0</v>
      </c>
      <c r="K91" s="63">
        <f t="shared" si="48"/>
        <v>0</v>
      </c>
      <c r="L91" s="63">
        <f t="shared" si="48"/>
        <v>0</v>
      </c>
      <c r="M91" s="63">
        <f t="shared" si="48"/>
        <v>0</v>
      </c>
      <c r="N91" s="63">
        <f t="shared" si="48"/>
        <v>0</v>
      </c>
    </row>
    <row r="92" spans="1:14" s="96" customFormat="1" ht="14.25" customHeight="1">
      <c r="A92" s="105"/>
      <c r="B92" s="93">
        <v>323</v>
      </c>
      <c r="C92" s="94" t="s">
        <v>371</v>
      </c>
      <c r="D92" s="59">
        <v>0</v>
      </c>
      <c r="E92" s="59">
        <f>F92-D92</f>
        <v>0</v>
      </c>
      <c r="F92" s="59">
        <f t="shared" si="45"/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7.75" customHeight="1">
      <c r="A93" s="110"/>
      <c r="B93" s="171" t="s">
        <v>567</v>
      </c>
      <c r="C93" s="172"/>
      <c r="D93" s="15">
        <f>D94+D97+D100</f>
        <v>10000</v>
      </c>
      <c r="E93" s="15">
        <f>E94+E97+E100</f>
        <v>0</v>
      </c>
      <c r="F93" s="15">
        <f t="shared" si="41"/>
        <v>10000</v>
      </c>
      <c r="G93" s="15">
        <f>G94+G97+G100</f>
        <v>10000</v>
      </c>
      <c r="H93" s="15">
        <f aca="true" t="shared" si="49" ref="H93:N93">H94+H97</f>
        <v>0</v>
      </c>
      <c r="I93" s="15">
        <f t="shared" si="49"/>
        <v>0</v>
      </c>
      <c r="J93" s="15">
        <f t="shared" si="49"/>
        <v>0</v>
      </c>
      <c r="K93" s="15">
        <f t="shared" si="49"/>
        <v>0</v>
      </c>
      <c r="L93" s="15">
        <f t="shared" si="49"/>
        <v>0</v>
      </c>
      <c r="M93" s="15">
        <f t="shared" si="49"/>
        <v>0</v>
      </c>
      <c r="N93" s="15">
        <f t="shared" si="49"/>
        <v>0</v>
      </c>
    </row>
    <row r="94" spans="1:14" s="11" customFormat="1" ht="24" customHeight="1">
      <c r="A94" s="102" t="s">
        <v>64</v>
      </c>
      <c r="B94" s="183" t="s">
        <v>568</v>
      </c>
      <c r="C94" s="170"/>
      <c r="D94" s="14">
        <f>D95</f>
        <v>0</v>
      </c>
      <c r="E94" s="14">
        <f>E95</f>
        <v>0</v>
      </c>
      <c r="F94" s="115">
        <f t="shared" si="41"/>
        <v>0</v>
      </c>
      <c r="G94" s="14">
        <f aca="true" t="shared" si="50" ref="G94:N94">G95</f>
        <v>0</v>
      </c>
      <c r="H94" s="14">
        <f t="shared" si="50"/>
        <v>0</v>
      </c>
      <c r="I94" s="14">
        <f t="shared" si="50"/>
        <v>0</v>
      </c>
      <c r="J94" s="14">
        <f t="shared" si="50"/>
        <v>0</v>
      </c>
      <c r="K94" s="14">
        <f t="shared" si="50"/>
        <v>0</v>
      </c>
      <c r="L94" s="14">
        <f t="shared" si="50"/>
        <v>0</v>
      </c>
      <c r="M94" s="14">
        <f t="shared" si="50"/>
        <v>0</v>
      </c>
      <c r="N94" s="14">
        <f t="shared" si="50"/>
        <v>0</v>
      </c>
    </row>
    <row r="95" spans="1:14" s="11" customFormat="1" ht="18" customHeight="1">
      <c r="A95" s="104"/>
      <c r="B95" s="61">
        <v>35</v>
      </c>
      <c r="C95" s="62" t="s">
        <v>379</v>
      </c>
      <c r="D95" s="63">
        <f>D96</f>
        <v>0</v>
      </c>
      <c r="E95" s="63">
        <f>E96</f>
        <v>0</v>
      </c>
      <c r="F95" s="63">
        <f t="shared" si="41"/>
        <v>0</v>
      </c>
      <c r="G95" s="63">
        <f>G96</f>
        <v>0</v>
      </c>
      <c r="H95" s="63">
        <f aca="true" t="shared" si="51" ref="H95:I98">H96</f>
        <v>0</v>
      </c>
      <c r="I95" s="63">
        <f t="shared" si="51"/>
        <v>0</v>
      </c>
      <c r="J95" s="63">
        <f aca="true" t="shared" si="52" ref="J95:N98">J96</f>
        <v>0</v>
      </c>
      <c r="K95" s="63">
        <f t="shared" si="52"/>
        <v>0</v>
      </c>
      <c r="L95" s="63">
        <f t="shared" si="52"/>
        <v>0</v>
      </c>
      <c r="M95" s="63">
        <f t="shared" si="52"/>
        <v>0</v>
      </c>
      <c r="N95" s="63">
        <f t="shared" si="52"/>
        <v>0</v>
      </c>
    </row>
    <row r="96" spans="1:14" s="96" customFormat="1" ht="15" customHeight="1">
      <c r="A96" s="105"/>
      <c r="B96" s="93">
        <v>352</v>
      </c>
      <c r="C96" s="94" t="s">
        <v>380</v>
      </c>
      <c r="D96" s="59">
        <v>0</v>
      </c>
      <c r="E96" s="59">
        <f>F96-D96</f>
        <v>0</v>
      </c>
      <c r="F96" s="59">
        <f t="shared" si="41"/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</row>
    <row r="97" spans="1:14" s="11" customFormat="1" ht="24" customHeight="1">
      <c r="A97" s="102" t="s">
        <v>449</v>
      </c>
      <c r="B97" s="183" t="s">
        <v>569</v>
      </c>
      <c r="C97" s="170"/>
      <c r="D97" s="14">
        <f>D98</f>
        <v>10000</v>
      </c>
      <c r="E97" s="14">
        <f>E98</f>
        <v>0</v>
      </c>
      <c r="F97" s="115">
        <f aca="true" t="shared" si="53" ref="F97:F102">SUM(G97:N97)</f>
        <v>10000</v>
      </c>
      <c r="G97" s="14">
        <f aca="true" t="shared" si="54" ref="G97:N97">G98</f>
        <v>10000</v>
      </c>
      <c r="H97" s="14">
        <f t="shared" si="54"/>
        <v>0</v>
      </c>
      <c r="I97" s="14">
        <f t="shared" si="54"/>
        <v>0</v>
      </c>
      <c r="J97" s="14">
        <f t="shared" si="54"/>
        <v>0</v>
      </c>
      <c r="K97" s="14">
        <f t="shared" si="54"/>
        <v>0</v>
      </c>
      <c r="L97" s="14">
        <f t="shared" si="54"/>
        <v>0</v>
      </c>
      <c r="M97" s="14">
        <f t="shared" si="54"/>
        <v>0</v>
      </c>
      <c r="N97" s="14">
        <f t="shared" si="54"/>
        <v>0</v>
      </c>
    </row>
    <row r="98" spans="1:14" s="11" customFormat="1" ht="18" customHeight="1">
      <c r="A98" s="104"/>
      <c r="B98" s="61" t="s">
        <v>419</v>
      </c>
      <c r="C98" s="62" t="s">
        <v>376</v>
      </c>
      <c r="D98" s="63">
        <f>D99</f>
        <v>10000</v>
      </c>
      <c r="E98" s="63">
        <f>E99</f>
        <v>0</v>
      </c>
      <c r="F98" s="63">
        <f t="shared" si="53"/>
        <v>10000</v>
      </c>
      <c r="G98" s="63">
        <f>G99</f>
        <v>10000</v>
      </c>
      <c r="H98" s="63">
        <f t="shared" si="51"/>
        <v>0</v>
      </c>
      <c r="I98" s="63">
        <f t="shared" si="51"/>
        <v>0</v>
      </c>
      <c r="J98" s="63">
        <f t="shared" si="52"/>
        <v>0</v>
      </c>
      <c r="K98" s="63">
        <f t="shared" si="52"/>
        <v>0</v>
      </c>
      <c r="L98" s="63">
        <f t="shared" si="52"/>
        <v>0</v>
      </c>
      <c r="M98" s="63">
        <f t="shared" si="52"/>
        <v>0</v>
      </c>
      <c r="N98" s="63">
        <f t="shared" si="52"/>
        <v>0</v>
      </c>
    </row>
    <row r="99" spans="1:14" s="96" customFormat="1" ht="15" customHeight="1">
      <c r="A99" s="105"/>
      <c r="B99" s="93" t="s">
        <v>450</v>
      </c>
      <c r="C99" s="94" t="s">
        <v>377</v>
      </c>
      <c r="D99" s="59">
        <v>10000</v>
      </c>
      <c r="E99" s="59">
        <f>F99-D99</f>
        <v>0</v>
      </c>
      <c r="F99" s="59">
        <f t="shared" si="53"/>
        <v>10000</v>
      </c>
      <c r="G99" s="59">
        <v>10000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</row>
    <row r="100" spans="1:14" s="11" customFormat="1" ht="24" customHeight="1">
      <c r="A100" s="102" t="s">
        <v>69</v>
      </c>
      <c r="B100" s="169" t="s">
        <v>722</v>
      </c>
      <c r="C100" s="170"/>
      <c r="D100" s="14">
        <f>D101</f>
        <v>0</v>
      </c>
      <c r="E100" s="14">
        <f>E101</f>
        <v>0</v>
      </c>
      <c r="F100" s="115">
        <f t="shared" si="53"/>
        <v>0</v>
      </c>
      <c r="G100" s="14">
        <f aca="true" t="shared" si="55" ref="G100:N101">G101</f>
        <v>0</v>
      </c>
      <c r="H100" s="14">
        <f t="shared" si="55"/>
        <v>0</v>
      </c>
      <c r="I100" s="14">
        <f t="shared" si="55"/>
        <v>0</v>
      </c>
      <c r="J100" s="14">
        <f t="shared" si="55"/>
        <v>0</v>
      </c>
      <c r="K100" s="14">
        <f t="shared" si="55"/>
        <v>0</v>
      </c>
      <c r="L100" s="14">
        <f t="shared" si="55"/>
        <v>0</v>
      </c>
      <c r="M100" s="14">
        <f t="shared" si="55"/>
        <v>0</v>
      </c>
      <c r="N100" s="14">
        <f t="shared" si="55"/>
        <v>0</v>
      </c>
    </row>
    <row r="101" spans="1:14" s="11" customFormat="1" ht="18" customHeight="1">
      <c r="A101" s="104"/>
      <c r="B101" s="61">
        <v>41</v>
      </c>
      <c r="C101" s="62" t="s">
        <v>381</v>
      </c>
      <c r="D101" s="63">
        <f>D102</f>
        <v>0</v>
      </c>
      <c r="E101" s="63">
        <f>E102</f>
        <v>0</v>
      </c>
      <c r="F101" s="63">
        <f t="shared" si="53"/>
        <v>0</v>
      </c>
      <c r="G101" s="63">
        <f t="shared" si="55"/>
        <v>0</v>
      </c>
      <c r="H101" s="63">
        <f t="shared" si="55"/>
        <v>0</v>
      </c>
      <c r="I101" s="63">
        <f t="shared" si="55"/>
        <v>0</v>
      </c>
      <c r="J101" s="63">
        <f t="shared" si="55"/>
        <v>0</v>
      </c>
      <c r="K101" s="63">
        <f t="shared" si="55"/>
        <v>0</v>
      </c>
      <c r="L101" s="63">
        <f t="shared" si="55"/>
        <v>0</v>
      </c>
      <c r="M101" s="63">
        <f t="shared" si="55"/>
        <v>0</v>
      </c>
      <c r="N101" s="63">
        <f t="shared" si="55"/>
        <v>0</v>
      </c>
    </row>
    <row r="102" spans="1:14" s="96" customFormat="1" ht="15" customHeight="1">
      <c r="A102" s="105"/>
      <c r="B102" s="93">
        <v>411</v>
      </c>
      <c r="C102" s="94" t="s">
        <v>382</v>
      </c>
      <c r="D102" s="59">
        <v>0</v>
      </c>
      <c r="E102" s="59">
        <f>F102-D102</f>
        <v>0</v>
      </c>
      <c r="F102" s="59">
        <f t="shared" si="53"/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</row>
    <row r="103" spans="1:14" s="126" customFormat="1" ht="22.5" customHeight="1">
      <c r="A103" s="165" t="s">
        <v>17</v>
      </c>
      <c r="B103" s="165" t="s">
        <v>234</v>
      </c>
      <c r="C103" s="166" t="s">
        <v>27</v>
      </c>
      <c r="D103" s="165" t="s">
        <v>743</v>
      </c>
      <c r="E103" s="165" t="s">
        <v>559</v>
      </c>
      <c r="F103" s="167" t="s">
        <v>744</v>
      </c>
      <c r="G103" s="166" t="s">
        <v>705</v>
      </c>
      <c r="H103" s="166"/>
      <c r="I103" s="166"/>
      <c r="J103" s="166"/>
      <c r="K103" s="166"/>
      <c r="L103" s="166"/>
      <c r="M103" s="166"/>
      <c r="N103" s="166"/>
    </row>
    <row r="104" spans="1:14" s="55" customFormat="1" ht="54" customHeight="1">
      <c r="A104" s="166"/>
      <c r="B104" s="166"/>
      <c r="C104" s="166"/>
      <c r="D104" s="166"/>
      <c r="E104" s="166"/>
      <c r="F104" s="168"/>
      <c r="G104" s="53" t="s">
        <v>813</v>
      </c>
      <c r="H104" s="53" t="s">
        <v>18</v>
      </c>
      <c r="I104" s="53" t="s">
        <v>165</v>
      </c>
      <c r="J104" s="53" t="s">
        <v>166</v>
      </c>
      <c r="K104" s="53" t="s">
        <v>19</v>
      </c>
      <c r="L104" s="53" t="s">
        <v>814</v>
      </c>
      <c r="M104" s="53" t="s">
        <v>792</v>
      </c>
      <c r="N104" s="53" t="s">
        <v>290</v>
      </c>
    </row>
    <row r="105" spans="1:14" s="55" customFormat="1" ht="10.5" customHeight="1">
      <c r="A105" s="54">
        <v>1</v>
      </c>
      <c r="B105" s="54">
        <v>2</v>
      </c>
      <c r="C105" s="54">
        <v>3</v>
      </c>
      <c r="D105" s="54">
        <v>4</v>
      </c>
      <c r="E105" s="54">
        <v>5</v>
      </c>
      <c r="F105" s="54">
        <v>6</v>
      </c>
      <c r="G105" s="54">
        <v>7</v>
      </c>
      <c r="H105" s="54">
        <v>8</v>
      </c>
      <c r="I105" s="54">
        <v>9</v>
      </c>
      <c r="J105" s="54">
        <v>10</v>
      </c>
      <c r="K105" s="54">
        <v>11</v>
      </c>
      <c r="L105" s="54">
        <v>12</v>
      </c>
      <c r="M105" s="54">
        <v>13</v>
      </c>
      <c r="N105" s="54">
        <v>14</v>
      </c>
    </row>
    <row r="106" spans="1:14" s="11" customFormat="1" ht="27.75" customHeight="1">
      <c r="A106" s="110"/>
      <c r="B106" s="171" t="s">
        <v>685</v>
      </c>
      <c r="C106" s="172"/>
      <c r="D106" s="15">
        <f>D107+D111+D114</f>
        <v>980000</v>
      </c>
      <c r="E106" s="15">
        <f>E107+E111+E114</f>
        <v>100000</v>
      </c>
      <c r="F106" s="15">
        <f aca="true" t="shared" si="56" ref="F106:F123">SUM(G106:N106)</f>
        <v>1080000</v>
      </c>
      <c r="G106" s="15">
        <f aca="true" t="shared" si="57" ref="G106:N106">G107+G111+G114</f>
        <v>0</v>
      </c>
      <c r="H106" s="15">
        <f t="shared" si="57"/>
        <v>0</v>
      </c>
      <c r="I106" s="15">
        <f t="shared" si="57"/>
        <v>980000</v>
      </c>
      <c r="J106" s="15">
        <f t="shared" si="57"/>
        <v>0</v>
      </c>
      <c r="K106" s="15">
        <f t="shared" si="57"/>
        <v>0</v>
      </c>
      <c r="L106" s="15">
        <f t="shared" si="57"/>
        <v>48000</v>
      </c>
      <c r="M106" s="15">
        <f t="shared" si="57"/>
        <v>0</v>
      </c>
      <c r="N106" s="15">
        <f t="shared" si="57"/>
        <v>52000</v>
      </c>
    </row>
    <row r="107" spans="1:14" s="11" customFormat="1" ht="24" customHeight="1">
      <c r="A107" s="102" t="s">
        <v>65</v>
      </c>
      <c r="B107" s="169" t="s">
        <v>570</v>
      </c>
      <c r="C107" s="170"/>
      <c r="D107" s="14">
        <f>D108</f>
        <v>580000</v>
      </c>
      <c r="E107" s="14">
        <f>E108</f>
        <v>100000</v>
      </c>
      <c r="F107" s="115">
        <f t="shared" si="56"/>
        <v>680000</v>
      </c>
      <c r="G107" s="14">
        <f aca="true" t="shared" si="58" ref="G107:N107">G108</f>
        <v>0</v>
      </c>
      <c r="H107" s="14">
        <f t="shared" si="58"/>
        <v>0</v>
      </c>
      <c r="I107" s="14">
        <f t="shared" si="58"/>
        <v>680000</v>
      </c>
      <c r="J107" s="14">
        <f t="shared" si="58"/>
        <v>0</v>
      </c>
      <c r="K107" s="14">
        <f t="shared" si="58"/>
        <v>0</v>
      </c>
      <c r="L107" s="14">
        <f t="shared" si="58"/>
        <v>0</v>
      </c>
      <c r="M107" s="14">
        <f t="shared" si="58"/>
        <v>0</v>
      </c>
      <c r="N107" s="14">
        <f t="shared" si="58"/>
        <v>0</v>
      </c>
    </row>
    <row r="108" spans="1:14" s="11" customFormat="1" ht="18" customHeight="1">
      <c r="A108" s="104"/>
      <c r="B108" s="61">
        <v>32</v>
      </c>
      <c r="C108" s="62" t="s">
        <v>10</v>
      </c>
      <c r="D108" s="63">
        <f>D109+D110</f>
        <v>580000</v>
      </c>
      <c r="E108" s="63">
        <f>E109+E110</f>
        <v>100000</v>
      </c>
      <c r="F108" s="63">
        <f t="shared" si="56"/>
        <v>680000</v>
      </c>
      <c r="G108" s="63">
        <f aca="true" t="shared" si="59" ref="G108:N108">G109+G110</f>
        <v>0</v>
      </c>
      <c r="H108" s="63">
        <f t="shared" si="59"/>
        <v>0</v>
      </c>
      <c r="I108" s="63">
        <f t="shared" si="59"/>
        <v>680000</v>
      </c>
      <c r="J108" s="63">
        <f t="shared" si="59"/>
        <v>0</v>
      </c>
      <c r="K108" s="63">
        <f t="shared" si="59"/>
        <v>0</v>
      </c>
      <c r="L108" s="63">
        <f t="shared" si="59"/>
        <v>0</v>
      </c>
      <c r="M108" s="63">
        <f t="shared" si="59"/>
        <v>0</v>
      </c>
      <c r="N108" s="63">
        <f t="shared" si="59"/>
        <v>0</v>
      </c>
    </row>
    <row r="109" spans="1:14" s="96" customFormat="1" ht="15" customHeight="1">
      <c r="A109" s="105" t="s">
        <v>1</v>
      </c>
      <c r="B109" s="93">
        <v>322</v>
      </c>
      <c r="C109" s="94" t="s">
        <v>365</v>
      </c>
      <c r="D109" s="59">
        <v>80000</v>
      </c>
      <c r="E109" s="59">
        <f>F109-D109</f>
        <v>0</v>
      </c>
      <c r="F109" s="59">
        <f t="shared" si="56"/>
        <v>80000</v>
      </c>
      <c r="G109" s="59">
        <v>0</v>
      </c>
      <c r="H109" s="59">
        <v>0</v>
      </c>
      <c r="I109" s="59">
        <v>80000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</row>
    <row r="110" spans="1:14" s="96" customFormat="1" ht="15" customHeight="1">
      <c r="A110" s="105"/>
      <c r="B110" s="93">
        <v>323</v>
      </c>
      <c r="C110" s="94" t="s">
        <v>371</v>
      </c>
      <c r="D110" s="59">
        <v>500000</v>
      </c>
      <c r="E110" s="59">
        <f>F110-D110</f>
        <v>100000</v>
      </c>
      <c r="F110" s="59">
        <f t="shared" si="56"/>
        <v>600000</v>
      </c>
      <c r="G110" s="59">
        <v>0</v>
      </c>
      <c r="H110" s="59">
        <v>0</v>
      </c>
      <c r="I110" s="59">
        <v>600000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</row>
    <row r="111" spans="1:14" s="11" customFormat="1" ht="24" customHeight="1">
      <c r="A111" s="102" t="s">
        <v>65</v>
      </c>
      <c r="B111" s="169" t="s">
        <v>571</v>
      </c>
      <c r="C111" s="170"/>
      <c r="D111" s="14">
        <f>D112</f>
        <v>0</v>
      </c>
      <c r="E111" s="14">
        <f>E112</f>
        <v>0</v>
      </c>
      <c r="F111" s="115">
        <f t="shared" si="56"/>
        <v>0</v>
      </c>
      <c r="G111" s="14">
        <f aca="true" t="shared" si="60" ref="G111:N111">G112</f>
        <v>0</v>
      </c>
      <c r="H111" s="14">
        <f t="shared" si="60"/>
        <v>0</v>
      </c>
      <c r="I111" s="14">
        <f t="shared" si="60"/>
        <v>0</v>
      </c>
      <c r="J111" s="14">
        <f t="shared" si="60"/>
        <v>0</v>
      </c>
      <c r="K111" s="14">
        <f t="shared" si="60"/>
        <v>0</v>
      </c>
      <c r="L111" s="14">
        <f t="shared" si="60"/>
        <v>0</v>
      </c>
      <c r="M111" s="14">
        <f t="shared" si="60"/>
        <v>0</v>
      </c>
      <c r="N111" s="14">
        <f t="shared" si="60"/>
        <v>0</v>
      </c>
    </row>
    <row r="112" spans="1:14" s="11" customFormat="1" ht="18" customHeight="1">
      <c r="A112" s="104"/>
      <c r="B112" s="61">
        <v>41</v>
      </c>
      <c r="C112" s="62" t="s">
        <v>381</v>
      </c>
      <c r="D112" s="63">
        <f>D113</f>
        <v>0</v>
      </c>
      <c r="E112" s="63">
        <f>E113</f>
        <v>0</v>
      </c>
      <c r="F112" s="63">
        <f t="shared" si="56"/>
        <v>0</v>
      </c>
      <c r="G112" s="63">
        <f aca="true" t="shared" si="61" ref="G112:N112">G113</f>
        <v>0</v>
      </c>
      <c r="H112" s="63">
        <f t="shared" si="61"/>
        <v>0</v>
      </c>
      <c r="I112" s="63">
        <f t="shared" si="61"/>
        <v>0</v>
      </c>
      <c r="J112" s="63">
        <f t="shared" si="61"/>
        <v>0</v>
      </c>
      <c r="K112" s="63">
        <f t="shared" si="61"/>
        <v>0</v>
      </c>
      <c r="L112" s="63">
        <f t="shared" si="61"/>
        <v>0</v>
      </c>
      <c r="M112" s="63">
        <f t="shared" si="61"/>
        <v>0</v>
      </c>
      <c r="N112" s="63">
        <f t="shared" si="61"/>
        <v>0</v>
      </c>
    </row>
    <row r="113" spans="1:14" s="96" customFormat="1" ht="15" customHeight="1">
      <c r="A113" s="105"/>
      <c r="B113" s="93">
        <v>411</v>
      </c>
      <c r="C113" s="94" t="s">
        <v>382</v>
      </c>
      <c r="D113" s="59">
        <v>0</v>
      </c>
      <c r="E113" s="59">
        <f>F113-D113</f>
        <v>0</v>
      </c>
      <c r="F113" s="59">
        <f t="shared" si="56"/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</row>
    <row r="114" spans="1:14" s="11" customFormat="1" ht="24" customHeight="1">
      <c r="A114" s="102" t="s">
        <v>65</v>
      </c>
      <c r="B114" s="169" t="s">
        <v>572</v>
      </c>
      <c r="C114" s="170"/>
      <c r="D114" s="14">
        <f>D115</f>
        <v>400000</v>
      </c>
      <c r="E114" s="14">
        <f>E115</f>
        <v>0</v>
      </c>
      <c r="F114" s="115">
        <f t="shared" si="56"/>
        <v>400000</v>
      </c>
      <c r="G114" s="14">
        <f aca="true" t="shared" si="62" ref="G114:N114">G115</f>
        <v>0</v>
      </c>
      <c r="H114" s="14">
        <f t="shared" si="62"/>
        <v>0</v>
      </c>
      <c r="I114" s="14">
        <f t="shared" si="62"/>
        <v>300000</v>
      </c>
      <c r="J114" s="14">
        <f t="shared" si="62"/>
        <v>0</v>
      </c>
      <c r="K114" s="14">
        <f t="shared" si="62"/>
        <v>0</v>
      </c>
      <c r="L114" s="14">
        <f t="shared" si="62"/>
        <v>48000</v>
      </c>
      <c r="M114" s="14">
        <f t="shared" si="62"/>
        <v>0</v>
      </c>
      <c r="N114" s="14">
        <f t="shared" si="62"/>
        <v>52000</v>
      </c>
    </row>
    <row r="115" spans="1:14" s="11" customFormat="1" ht="18" customHeight="1">
      <c r="A115" s="104" t="s">
        <v>1</v>
      </c>
      <c r="B115" s="61">
        <v>42</v>
      </c>
      <c r="C115" s="62" t="s">
        <v>383</v>
      </c>
      <c r="D115" s="63">
        <f>D116</f>
        <v>400000</v>
      </c>
      <c r="E115" s="63">
        <f>E116</f>
        <v>0</v>
      </c>
      <c r="F115" s="63">
        <f t="shared" si="56"/>
        <v>400000</v>
      </c>
      <c r="G115" s="63">
        <f aca="true" t="shared" si="63" ref="G115:N115">G116</f>
        <v>0</v>
      </c>
      <c r="H115" s="63">
        <f t="shared" si="63"/>
        <v>0</v>
      </c>
      <c r="I115" s="63">
        <f t="shared" si="63"/>
        <v>300000</v>
      </c>
      <c r="J115" s="63">
        <f t="shared" si="63"/>
        <v>0</v>
      </c>
      <c r="K115" s="63">
        <f t="shared" si="63"/>
        <v>0</v>
      </c>
      <c r="L115" s="63">
        <f t="shared" si="63"/>
        <v>48000</v>
      </c>
      <c r="M115" s="63">
        <f t="shared" si="63"/>
        <v>0</v>
      </c>
      <c r="N115" s="63">
        <f t="shared" si="63"/>
        <v>52000</v>
      </c>
    </row>
    <row r="116" spans="1:14" s="96" customFormat="1" ht="15" customHeight="1">
      <c r="A116" s="105" t="s">
        <v>1</v>
      </c>
      <c r="B116" s="93">
        <v>421</v>
      </c>
      <c r="C116" s="94" t="s">
        <v>384</v>
      </c>
      <c r="D116" s="59">
        <v>400000</v>
      </c>
      <c r="E116" s="59">
        <f>F116-D116</f>
        <v>0</v>
      </c>
      <c r="F116" s="59">
        <f t="shared" si="56"/>
        <v>400000</v>
      </c>
      <c r="G116" s="59">
        <v>0</v>
      </c>
      <c r="H116" s="59">
        <v>0</v>
      </c>
      <c r="I116" s="59">
        <v>300000</v>
      </c>
      <c r="J116" s="59">
        <v>0</v>
      </c>
      <c r="K116" s="59">
        <v>0</v>
      </c>
      <c r="L116" s="59">
        <v>48000</v>
      </c>
      <c r="M116" s="59">
        <v>0</v>
      </c>
      <c r="N116" s="59">
        <v>52000</v>
      </c>
    </row>
    <row r="117" spans="1:14" s="11" customFormat="1" ht="27.75" customHeight="1">
      <c r="A117" s="110"/>
      <c r="B117" s="171" t="s">
        <v>573</v>
      </c>
      <c r="C117" s="172"/>
      <c r="D117" s="15">
        <f>D118+D121+D124+D127+D130+D140+D137</f>
        <v>3187000</v>
      </c>
      <c r="E117" s="15">
        <f>E118+E121+E124+E127+E130+E140+E137</f>
        <v>16000</v>
      </c>
      <c r="F117" s="15">
        <f t="shared" si="56"/>
        <v>3203000</v>
      </c>
      <c r="G117" s="15">
        <f aca="true" t="shared" si="64" ref="G117:N117">G118+G121+G124+G127+G130+G140+G137</f>
        <v>5000</v>
      </c>
      <c r="H117" s="15">
        <f t="shared" si="64"/>
        <v>0</v>
      </c>
      <c r="I117" s="15">
        <f t="shared" si="64"/>
        <v>15000</v>
      </c>
      <c r="J117" s="15">
        <f t="shared" si="64"/>
        <v>3148000</v>
      </c>
      <c r="K117" s="15">
        <f t="shared" si="64"/>
        <v>0</v>
      </c>
      <c r="L117" s="15">
        <f t="shared" si="64"/>
        <v>0</v>
      </c>
      <c r="M117" s="15">
        <f t="shared" si="64"/>
        <v>0</v>
      </c>
      <c r="N117" s="15">
        <f t="shared" si="64"/>
        <v>35000</v>
      </c>
    </row>
    <row r="118" spans="1:14" s="11" customFormat="1" ht="24" customHeight="1">
      <c r="A118" s="102" t="s">
        <v>102</v>
      </c>
      <c r="B118" s="169" t="s">
        <v>301</v>
      </c>
      <c r="C118" s="170"/>
      <c r="D118" s="14">
        <f>D119</f>
        <v>0</v>
      </c>
      <c r="E118" s="14">
        <f>E119</f>
        <v>0</v>
      </c>
      <c r="F118" s="115">
        <f>SUM(G118:N118)</f>
        <v>0</v>
      </c>
      <c r="G118" s="14">
        <f aca="true" t="shared" si="65" ref="G118:N118">G119</f>
        <v>0</v>
      </c>
      <c r="H118" s="14">
        <f t="shared" si="65"/>
        <v>0</v>
      </c>
      <c r="I118" s="14">
        <f t="shared" si="65"/>
        <v>0</v>
      </c>
      <c r="J118" s="14">
        <f t="shared" si="65"/>
        <v>0</v>
      </c>
      <c r="K118" s="14">
        <f t="shared" si="65"/>
        <v>0</v>
      </c>
      <c r="L118" s="14">
        <f t="shared" si="65"/>
        <v>0</v>
      </c>
      <c r="M118" s="14">
        <f t="shared" si="65"/>
        <v>0</v>
      </c>
      <c r="N118" s="14">
        <f t="shared" si="65"/>
        <v>0</v>
      </c>
    </row>
    <row r="119" spans="1:14" s="11" customFormat="1" ht="18" customHeight="1">
      <c r="A119" s="104"/>
      <c r="B119" s="61">
        <v>32</v>
      </c>
      <c r="C119" s="62" t="s">
        <v>10</v>
      </c>
      <c r="D119" s="63">
        <f>D120</f>
        <v>0</v>
      </c>
      <c r="E119" s="63">
        <f>E120</f>
        <v>0</v>
      </c>
      <c r="F119" s="63">
        <f t="shared" si="56"/>
        <v>0</v>
      </c>
      <c r="G119" s="63">
        <f aca="true" t="shared" si="66" ref="G119:N119">G120</f>
        <v>0</v>
      </c>
      <c r="H119" s="63">
        <f t="shared" si="66"/>
        <v>0</v>
      </c>
      <c r="I119" s="63">
        <f t="shared" si="66"/>
        <v>0</v>
      </c>
      <c r="J119" s="63">
        <f t="shared" si="66"/>
        <v>0</v>
      </c>
      <c r="K119" s="63">
        <f t="shared" si="66"/>
        <v>0</v>
      </c>
      <c r="L119" s="63">
        <f t="shared" si="66"/>
        <v>0</v>
      </c>
      <c r="M119" s="63">
        <f t="shared" si="66"/>
        <v>0</v>
      </c>
      <c r="N119" s="63">
        <f t="shared" si="66"/>
        <v>0</v>
      </c>
    </row>
    <row r="120" spans="1:14" s="96" customFormat="1" ht="15" customHeight="1">
      <c r="A120" s="105"/>
      <c r="B120" s="93">
        <v>323</v>
      </c>
      <c r="C120" s="94" t="s">
        <v>371</v>
      </c>
      <c r="D120" s="59">
        <v>0</v>
      </c>
      <c r="E120" s="59">
        <f>F120-D120</f>
        <v>0</v>
      </c>
      <c r="F120" s="59">
        <f t="shared" si="56"/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</row>
    <row r="121" spans="1:14" s="11" customFormat="1" ht="25.5" customHeight="1">
      <c r="A121" s="102" t="s">
        <v>102</v>
      </c>
      <c r="B121" s="183" t="s">
        <v>723</v>
      </c>
      <c r="C121" s="170"/>
      <c r="D121" s="14">
        <f>D122</f>
        <v>0</v>
      </c>
      <c r="E121" s="14">
        <f>E122</f>
        <v>0</v>
      </c>
      <c r="F121" s="115">
        <f>SUM(G121:N121)</f>
        <v>0</v>
      </c>
      <c r="G121" s="14">
        <f aca="true" t="shared" si="67" ref="G121:N121">G122</f>
        <v>0</v>
      </c>
      <c r="H121" s="14">
        <f t="shared" si="67"/>
        <v>0</v>
      </c>
      <c r="I121" s="14">
        <f t="shared" si="67"/>
        <v>0</v>
      </c>
      <c r="J121" s="14">
        <f t="shared" si="67"/>
        <v>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0</v>
      </c>
    </row>
    <row r="122" spans="1:14" s="11" customFormat="1" ht="18" customHeight="1">
      <c r="A122" s="104"/>
      <c r="B122" s="61">
        <v>38</v>
      </c>
      <c r="C122" s="62" t="s">
        <v>376</v>
      </c>
      <c r="D122" s="63">
        <f>D123</f>
        <v>0</v>
      </c>
      <c r="E122" s="63">
        <f>E123</f>
        <v>0</v>
      </c>
      <c r="F122" s="63">
        <f t="shared" si="56"/>
        <v>0</v>
      </c>
      <c r="G122" s="63">
        <f aca="true" t="shared" si="68" ref="G122:N122">G123</f>
        <v>0</v>
      </c>
      <c r="H122" s="63">
        <f t="shared" si="68"/>
        <v>0</v>
      </c>
      <c r="I122" s="63">
        <f t="shared" si="68"/>
        <v>0</v>
      </c>
      <c r="J122" s="63">
        <f t="shared" si="68"/>
        <v>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0</v>
      </c>
    </row>
    <row r="123" spans="1:14" s="96" customFormat="1" ht="16.5" customHeight="1">
      <c r="A123" s="105" t="s">
        <v>1</v>
      </c>
      <c r="B123" s="93">
        <v>386</v>
      </c>
      <c r="C123" s="94" t="s">
        <v>385</v>
      </c>
      <c r="D123" s="59">
        <v>0</v>
      </c>
      <c r="E123" s="59">
        <f>F123-D123</f>
        <v>0</v>
      </c>
      <c r="F123" s="59">
        <f t="shared" si="56"/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</row>
    <row r="124" spans="1:14" s="11" customFormat="1" ht="24" customHeight="1">
      <c r="A124" s="102" t="s">
        <v>102</v>
      </c>
      <c r="B124" s="183" t="s">
        <v>618</v>
      </c>
      <c r="C124" s="170"/>
      <c r="D124" s="14">
        <f>D125</f>
        <v>5000</v>
      </c>
      <c r="E124" s="14">
        <f>E125</f>
        <v>0</v>
      </c>
      <c r="F124" s="115">
        <f aca="true" t="shared" si="69" ref="F124:F143">SUM(G124:N124)</f>
        <v>5000</v>
      </c>
      <c r="G124" s="14">
        <f aca="true" t="shared" si="70" ref="G124:N124">G125</f>
        <v>5000</v>
      </c>
      <c r="H124" s="14">
        <f t="shared" si="70"/>
        <v>0</v>
      </c>
      <c r="I124" s="14">
        <f t="shared" si="70"/>
        <v>0</v>
      </c>
      <c r="J124" s="14">
        <f t="shared" si="70"/>
        <v>0</v>
      </c>
      <c r="K124" s="14">
        <f t="shared" si="70"/>
        <v>0</v>
      </c>
      <c r="L124" s="14">
        <f t="shared" si="70"/>
        <v>0</v>
      </c>
      <c r="M124" s="14">
        <f t="shared" si="70"/>
        <v>0</v>
      </c>
      <c r="N124" s="14">
        <f t="shared" si="70"/>
        <v>0</v>
      </c>
    </row>
    <row r="125" spans="1:14" s="11" customFormat="1" ht="18" customHeight="1">
      <c r="A125" s="104"/>
      <c r="B125" s="61">
        <v>41</v>
      </c>
      <c r="C125" s="62" t="s">
        <v>381</v>
      </c>
      <c r="D125" s="63">
        <f>D126</f>
        <v>5000</v>
      </c>
      <c r="E125" s="63">
        <f>E126</f>
        <v>0</v>
      </c>
      <c r="F125" s="63">
        <f t="shared" si="69"/>
        <v>5000</v>
      </c>
      <c r="G125" s="63">
        <f>G126</f>
        <v>5000</v>
      </c>
      <c r="H125" s="63">
        <f aca="true" t="shared" si="71" ref="H125:N125">H126</f>
        <v>0</v>
      </c>
      <c r="I125" s="63">
        <f t="shared" si="71"/>
        <v>0</v>
      </c>
      <c r="J125" s="63">
        <f t="shared" si="71"/>
        <v>0</v>
      </c>
      <c r="K125" s="63">
        <f t="shared" si="71"/>
        <v>0</v>
      </c>
      <c r="L125" s="63">
        <f t="shared" si="71"/>
        <v>0</v>
      </c>
      <c r="M125" s="63">
        <f t="shared" si="71"/>
        <v>0</v>
      </c>
      <c r="N125" s="63">
        <f t="shared" si="71"/>
        <v>0</v>
      </c>
    </row>
    <row r="126" spans="1:14" s="96" customFormat="1" ht="15" customHeight="1">
      <c r="A126" s="105"/>
      <c r="B126" s="93">
        <v>411</v>
      </c>
      <c r="C126" s="94" t="s">
        <v>382</v>
      </c>
      <c r="D126" s="59">
        <v>5000</v>
      </c>
      <c r="E126" s="59">
        <f>F126-D126</f>
        <v>0</v>
      </c>
      <c r="F126" s="59">
        <f t="shared" si="69"/>
        <v>5000</v>
      </c>
      <c r="G126" s="59">
        <v>5000</v>
      </c>
      <c r="H126" s="59">
        <v>0</v>
      </c>
      <c r="I126" s="59">
        <v>0</v>
      </c>
      <c r="J126" s="59">
        <v>0</v>
      </c>
      <c r="K126" s="59">
        <v>0</v>
      </c>
      <c r="L126" s="101">
        <v>0</v>
      </c>
      <c r="M126" s="59">
        <v>0</v>
      </c>
      <c r="N126" s="59">
        <v>0</v>
      </c>
    </row>
    <row r="127" spans="1:14" s="11" customFormat="1" ht="24" customHeight="1">
      <c r="A127" s="102" t="s">
        <v>67</v>
      </c>
      <c r="B127" s="169" t="s">
        <v>302</v>
      </c>
      <c r="C127" s="170"/>
      <c r="D127" s="14">
        <f>D128</f>
        <v>0</v>
      </c>
      <c r="E127" s="14">
        <f>E128</f>
        <v>15000</v>
      </c>
      <c r="F127" s="115">
        <f t="shared" si="69"/>
        <v>15000</v>
      </c>
      <c r="G127" s="14">
        <f aca="true" t="shared" si="72" ref="G127:N127">G128</f>
        <v>0</v>
      </c>
      <c r="H127" s="14">
        <f t="shared" si="72"/>
        <v>0</v>
      </c>
      <c r="I127" s="14">
        <f t="shared" si="72"/>
        <v>15000</v>
      </c>
      <c r="J127" s="14">
        <f t="shared" si="72"/>
        <v>0</v>
      </c>
      <c r="K127" s="14">
        <f t="shared" si="72"/>
        <v>0</v>
      </c>
      <c r="L127" s="14">
        <f t="shared" si="72"/>
        <v>0</v>
      </c>
      <c r="M127" s="14">
        <f t="shared" si="72"/>
        <v>0</v>
      </c>
      <c r="N127" s="14">
        <f t="shared" si="72"/>
        <v>0</v>
      </c>
    </row>
    <row r="128" spans="1:14" s="11" customFormat="1" ht="18" customHeight="1">
      <c r="A128" s="104"/>
      <c r="B128" s="61">
        <v>32</v>
      </c>
      <c r="C128" s="62" t="s">
        <v>10</v>
      </c>
      <c r="D128" s="63">
        <f>D129</f>
        <v>0</v>
      </c>
      <c r="E128" s="63">
        <f>E129</f>
        <v>15000</v>
      </c>
      <c r="F128" s="63">
        <f t="shared" si="69"/>
        <v>15000</v>
      </c>
      <c r="G128" s="63">
        <f aca="true" t="shared" si="73" ref="G128:N128">G129</f>
        <v>0</v>
      </c>
      <c r="H128" s="63">
        <f t="shared" si="73"/>
        <v>0</v>
      </c>
      <c r="I128" s="63">
        <f t="shared" si="73"/>
        <v>15000</v>
      </c>
      <c r="J128" s="63">
        <f t="shared" si="73"/>
        <v>0</v>
      </c>
      <c r="K128" s="63">
        <f t="shared" si="73"/>
        <v>0</v>
      </c>
      <c r="L128" s="63">
        <f t="shared" si="73"/>
        <v>0</v>
      </c>
      <c r="M128" s="63">
        <f t="shared" si="73"/>
        <v>0</v>
      </c>
      <c r="N128" s="63">
        <f t="shared" si="73"/>
        <v>0</v>
      </c>
    </row>
    <row r="129" spans="1:14" s="96" customFormat="1" ht="15" customHeight="1">
      <c r="A129" s="105"/>
      <c r="B129" s="93">
        <v>323</v>
      </c>
      <c r="C129" s="94" t="s">
        <v>371</v>
      </c>
      <c r="D129" s="59">
        <v>0</v>
      </c>
      <c r="E129" s="59">
        <f>F129-D129</f>
        <v>15000</v>
      </c>
      <c r="F129" s="59">
        <f t="shared" si="69"/>
        <v>15000</v>
      </c>
      <c r="G129" s="59">
        <v>0</v>
      </c>
      <c r="H129" s="59">
        <v>0</v>
      </c>
      <c r="I129" s="59">
        <v>15000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</row>
    <row r="130" spans="1:14" s="11" customFormat="1" ht="25.5" customHeight="1">
      <c r="A130" s="102" t="s">
        <v>67</v>
      </c>
      <c r="B130" s="183" t="s">
        <v>619</v>
      </c>
      <c r="C130" s="170"/>
      <c r="D130" s="14">
        <f>D131</f>
        <v>1307000</v>
      </c>
      <c r="E130" s="14">
        <f>E131</f>
        <v>0</v>
      </c>
      <c r="F130" s="115">
        <f t="shared" si="69"/>
        <v>1307000</v>
      </c>
      <c r="G130" s="14">
        <f aca="true" t="shared" si="74" ref="G130:N130">G131</f>
        <v>0</v>
      </c>
      <c r="H130" s="14">
        <f t="shared" si="74"/>
        <v>0</v>
      </c>
      <c r="I130" s="14">
        <f t="shared" si="74"/>
        <v>0</v>
      </c>
      <c r="J130" s="14">
        <f t="shared" si="74"/>
        <v>1307000</v>
      </c>
      <c r="K130" s="14">
        <f t="shared" si="74"/>
        <v>0</v>
      </c>
      <c r="L130" s="14">
        <f t="shared" si="74"/>
        <v>0</v>
      </c>
      <c r="M130" s="14">
        <f t="shared" si="74"/>
        <v>0</v>
      </c>
      <c r="N130" s="14">
        <f t="shared" si="74"/>
        <v>0</v>
      </c>
    </row>
    <row r="131" spans="1:14" s="11" customFormat="1" ht="30" customHeight="1">
      <c r="A131" s="104"/>
      <c r="B131" s="61">
        <v>38</v>
      </c>
      <c r="C131" s="62" t="s">
        <v>376</v>
      </c>
      <c r="D131" s="63">
        <f aca="true" t="shared" si="75" ref="D131:N131">D132</f>
        <v>1307000</v>
      </c>
      <c r="E131" s="63">
        <f t="shared" si="75"/>
        <v>0</v>
      </c>
      <c r="F131" s="63">
        <f t="shared" si="69"/>
        <v>1307000</v>
      </c>
      <c r="G131" s="63">
        <f t="shared" si="75"/>
        <v>0</v>
      </c>
      <c r="H131" s="63">
        <f t="shared" si="75"/>
        <v>0</v>
      </c>
      <c r="I131" s="63">
        <f t="shared" si="75"/>
        <v>0</v>
      </c>
      <c r="J131" s="63">
        <f t="shared" si="75"/>
        <v>1307000</v>
      </c>
      <c r="K131" s="63">
        <f t="shared" si="75"/>
        <v>0</v>
      </c>
      <c r="L131" s="63">
        <f t="shared" si="75"/>
        <v>0</v>
      </c>
      <c r="M131" s="63">
        <f t="shared" si="75"/>
        <v>0</v>
      </c>
      <c r="N131" s="63">
        <f t="shared" si="75"/>
        <v>0</v>
      </c>
    </row>
    <row r="132" spans="1:14" s="151" customFormat="1" ht="14.25" customHeight="1">
      <c r="A132" s="105" t="s">
        <v>1</v>
      </c>
      <c r="B132" s="93">
        <v>386</v>
      </c>
      <c r="C132" s="94" t="s">
        <v>385</v>
      </c>
      <c r="D132" s="59">
        <v>1307000</v>
      </c>
      <c r="E132" s="59">
        <f>F132-D132</f>
        <v>0</v>
      </c>
      <c r="F132" s="59">
        <f t="shared" si="69"/>
        <v>1307000</v>
      </c>
      <c r="G132" s="59">
        <v>0</v>
      </c>
      <c r="H132" s="59">
        <v>0</v>
      </c>
      <c r="I132" s="59">
        <v>0</v>
      </c>
      <c r="J132" s="59">
        <v>1307000</v>
      </c>
      <c r="K132" s="59">
        <v>0</v>
      </c>
      <c r="L132" s="59">
        <v>0</v>
      </c>
      <c r="M132" s="59">
        <v>0</v>
      </c>
      <c r="N132" s="59">
        <v>0</v>
      </c>
    </row>
    <row r="133" spans="1:14" s="99" customFormat="1" ht="24.75" customHeight="1">
      <c r="A133" s="147"/>
      <c r="B133" s="148"/>
      <c r="C133" s="150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55" customFormat="1" ht="15" customHeight="1">
      <c r="A134" s="180" t="s">
        <v>17</v>
      </c>
      <c r="B134" s="180" t="s">
        <v>234</v>
      </c>
      <c r="C134" s="179" t="s">
        <v>27</v>
      </c>
      <c r="D134" s="165" t="s">
        <v>743</v>
      </c>
      <c r="E134" s="165" t="s">
        <v>559</v>
      </c>
      <c r="F134" s="167" t="s">
        <v>744</v>
      </c>
      <c r="G134" s="197" t="s">
        <v>705</v>
      </c>
      <c r="H134" s="197"/>
      <c r="I134" s="197"/>
      <c r="J134" s="197"/>
      <c r="K134" s="197"/>
      <c r="L134" s="197"/>
      <c r="M134" s="197"/>
      <c r="N134" s="197"/>
    </row>
    <row r="135" spans="1:14" s="126" customFormat="1" ht="43.5" customHeight="1">
      <c r="A135" s="181"/>
      <c r="B135" s="181"/>
      <c r="C135" s="182"/>
      <c r="D135" s="166"/>
      <c r="E135" s="166"/>
      <c r="F135" s="168"/>
      <c r="G135" s="53" t="s">
        <v>813</v>
      </c>
      <c r="H135" s="53" t="s">
        <v>18</v>
      </c>
      <c r="I135" s="53" t="s">
        <v>165</v>
      </c>
      <c r="J135" s="53" t="s">
        <v>166</v>
      </c>
      <c r="K135" s="53" t="s">
        <v>19</v>
      </c>
      <c r="L135" s="53" t="s">
        <v>814</v>
      </c>
      <c r="M135" s="53" t="s">
        <v>792</v>
      </c>
      <c r="N135" s="53" t="s">
        <v>290</v>
      </c>
    </row>
    <row r="136" spans="1:14" s="55" customFormat="1" ht="10.5" customHeight="1">
      <c r="A136" s="54">
        <v>1</v>
      </c>
      <c r="B136" s="54">
        <v>2</v>
      </c>
      <c r="C136" s="54">
        <v>3</v>
      </c>
      <c r="D136" s="54">
        <v>4</v>
      </c>
      <c r="E136" s="54">
        <v>5</v>
      </c>
      <c r="F136" s="54">
        <v>6</v>
      </c>
      <c r="G136" s="54">
        <v>7</v>
      </c>
      <c r="H136" s="54">
        <v>8</v>
      </c>
      <c r="I136" s="54">
        <v>9</v>
      </c>
      <c r="J136" s="54">
        <v>10</v>
      </c>
      <c r="K136" s="54">
        <v>11</v>
      </c>
      <c r="L136" s="54">
        <v>12</v>
      </c>
      <c r="M136" s="54">
        <v>13</v>
      </c>
      <c r="N136" s="54">
        <v>14</v>
      </c>
    </row>
    <row r="137" spans="1:14" s="11" customFormat="1" ht="24" customHeight="1">
      <c r="A137" s="102" t="s">
        <v>67</v>
      </c>
      <c r="B137" s="169" t="s">
        <v>620</v>
      </c>
      <c r="C137" s="170"/>
      <c r="D137" s="14">
        <f>D138</f>
        <v>1875000</v>
      </c>
      <c r="E137" s="14">
        <f>E138</f>
        <v>1000</v>
      </c>
      <c r="F137" s="115">
        <f>SUM(G137:N137)</f>
        <v>1876000</v>
      </c>
      <c r="G137" s="14">
        <f aca="true" t="shared" si="76" ref="G137:N138">G138</f>
        <v>0</v>
      </c>
      <c r="H137" s="14">
        <f t="shared" si="76"/>
        <v>0</v>
      </c>
      <c r="I137" s="14">
        <f t="shared" si="76"/>
        <v>0</v>
      </c>
      <c r="J137" s="14">
        <f t="shared" si="76"/>
        <v>1841000</v>
      </c>
      <c r="K137" s="14">
        <f t="shared" si="76"/>
        <v>0</v>
      </c>
      <c r="L137" s="14">
        <f t="shared" si="76"/>
        <v>0</v>
      </c>
      <c r="M137" s="14">
        <f t="shared" si="76"/>
        <v>0</v>
      </c>
      <c r="N137" s="14">
        <f t="shared" si="76"/>
        <v>35000</v>
      </c>
    </row>
    <row r="138" spans="1:14" s="11" customFormat="1" ht="18" customHeight="1">
      <c r="A138" s="104" t="s">
        <v>1</v>
      </c>
      <c r="B138" s="61">
        <v>42</v>
      </c>
      <c r="C138" s="62" t="s">
        <v>383</v>
      </c>
      <c r="D138" s="63">
        <f>D139</f>
        <v>1875000</v>
      </c>
      <c r="E138" s="63">
        <f>E139</f>
        <v>1000</v>
      </c>
      <c r="F138" s="63">
        <f>SUM(G138:N138)</f>
        <v>1876000</v>
      </c>
      <c r="G138" s="63">
        <f t="shared" si="76"/>
        <v>0</v>
      </c>
      <c r="H138" s="63">
        <f t="shared" si="76"/>
        <v>0</v>
      </c>
      <c r="I138" s="63">
        <f t="shared" si="76"/>
        <v>0</v>
      </c>
      <c r="J138" s="63">
        <f t="shared" si="76"/>
        <v>1841000</v>
      </c>
      <c r="K138" s="63">
        <f t="shared" si="76"/>
        <v>0</v>
      </c>
      <c r="L138" s="63">
        <f t="shared" si="76"/>
        <v>0</v>
      </c>
      <c r="M138" s="63">
        <f t="shared" si="76"/>
        <v>0</v>
      </c>
      <c r="N138" s="63">
        <f t="shared" si="76"/>
        <v>35000</v>
      </c>
    </row>
    <row r="139" spans="1:14" s="96" customFormat="1" ht="15" customHeight="1">
      <c r="A139" s="105" t="s">
        <v>1</v>
      </c>
      <c r="B139" s="93">
        <v>421</v>
      </c>
      <c r="C139" s="94" t="s">
        <v>384</v>
      </c>
      <c r="D139" s="59">
        <v>1875000</v>
      </c>
      <c r="E139" s="59">
        <f>F139-D139</f>
        <v>1000</v>
      </c>
      <c r="F139" s="59">
        <f>SUM(G139:N139)</f>
        <v>1876000</v>
      </c>
      <c r="G139" s="59">
        <v>0</v>
      </c>
      <c r="H139" s="59">
        <v>0</v>
      </c>
      <c r="I139" s="59">
        <v>0</v>
      </c>
      <c r="J139" s="59">
        <v>1841000</v>
      </c>
      <c r="K139" s="59">
        <v>0</v>
      </c>
      <c r="L139" s="59">
        <v>0</v>
      </c>
      <c r="M139" s="59">
        <v>0</v>
      </c>
      <c r="N139" s="59">
        <v>35000</v>
      </c>
    </row>
    <row r="140" spans="1:14" s="11" customFormat="1" ht="24" customHeight="1">
      <c r="A140" s="102" t="s">
        <v>102</v>
      </c>
      <c r="B140" s="183" t="s">
        <v>621</v>
      </c>
      <c r="C140" s="170"/>
      <c r="D140" s="14">
        <f>D141</f>
        <v>0</v>
      </c>
      <c r="E140" s="14">
        <f>E141</f>
        <v>0</v>
      </c>
      <c r="F140" s="115">
        <f t="shared" si="69"/>
        <v>0</v>
      </c>
      <c r="G140" s="14">
        <f aca="true" t="shared" si="77" ref="G140:N140">G141</f>
        <v>0</v>
      </c>
      <c r="H140" s="14">
        <f t="shared" si="77"/>
        <v>0</v>
      </c>
      <c r="I140" s="14">
        <f t="shared" si="77"/>
        <v>0</v>
      </c>
      <c r="J140" s="14">
        <f t="shared" si="77"/>
        <v>0</v>
      </c>
      <c r="K140" s="14">
        <f t="shared" si="77"/>
        <v>0</v>
      </c>
      <c r="L140" s="14">
        <f t="shared" si="77"/>
        <v>0</v>
      </c>
      <c r="M140" s="14">
        <f t="shared" si="77"/>
        <v>0</v>
      </c>
      <c r="N140" s="14">
        <f t="shared" si="77"/>
        <v>0</v>
      </c>
    </row>
    <row r="141" spans="1:14" s="11" customFormat="1" ht="18" customHeight="1">
      <c r="A141" s="104"/>
      <c r="B141" s="61">
        <v>32</v>
      </c>
      <c r="C141" s="62" t="s">
        <v>10</v>
      </c>
      <c r="D141" s="63">
        <f>D142+D143</f>
        <v>0</v>
      </c>
      <c r="E141" s="63">
        <f>E142+E143</f>
        <v>0</v>
      </c>
      <c r="F141" s="63">
        <f t="shared" si="69"/>
        <v>0</v>
      </c>
      <c r="G141" s="63">
        <f aca="true" t="shared" si="78" ref="G141:N141">G142+G143</f>
        <v>0</v>
      </c>
      <c r="H141" s="63">
        <f t="shared" si="78"/>
        <v>0</v>
      </c>
      <c r="I141" s="63">
        <f t="shared" si="78"/>
        <v>0</v>
      </c>
      <c r="J141" s="63">
        <f t="shared" si="78"/>
        <v>0</v>
      </c>
      <c r="K141" s="63">
        <f t="shared" si="78"/>
        <v>0</v>
      </c>
      <c r="L141" s="63">
        <f t="shared" si="78"/>
        <v>0</v>
      </c>
      <c r="M141" s="63">
        <f t="shared" si="78"/>
        <v>0</v>
      </c>
      <c r="N141" s="63">
        <f t="shared" si="78"/>
        <v>0</v>
      </c>
    </row>
    <row r="142" spans="1:14" s="96" customFormat="1" ht="15" customHeight="1">
      <c r="A142" s="105" t="s">
        <v>1</v>
      </c>
      <c r="B142" s="93">
        <v>322</v>
      </c>
      <c r="C142" s="94" t="s">
        <v>365</v>
      </c>
      <c r="D142" s="59">
        <v>0</v>
      </c>
      <c r="E142" s="59">
        <f>F142-D142</f>
        <v>0</v>
      </c>
      <c r="F142" s="59">
        <f t="shared" si="69"/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</row>
    <row r="143" spans="1:14" s="96" customFormat="1" ht="15" customHeight="1">
      <c r="A143" s="105"/>
      <c r="B143" s="93">
        <v>323</v>
      </c>
      <c r="C143" s="94" t="s">
        <v>371</v>
      </c>
      <c r="D143" s="59">
        <v>0</v>
      </c>
      <c r="E143" s="59">
        <f>F143-D143</f>
        <v>0</v>
      </c>
      <c r="F143" s="59">
        <f t="shared" si="69"/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</row>
    <row r="144" spans="1:14" s="11" customFormat="1" ht="27.75" customHeight="1">
      <c r="A144" s="111"/>
      <c r="B144" s="175" t="s">
        <v>686</v>
      </c>
      <c r="C144" s="172"/>
      <c r="D144" s="15">
        <f>D145+D148+D151</f>
        <v>0</v>
      </c>
      <c r="E144" s="15">
        <f>E145+E148+E151</f>
        <v>0</v>
      </c>
      <c r="F144" s="15">
        <f aca="true" t="shared" si="79" ref="F144:F153">SUM(G144:N144)</f>
        <v>0</v>
      </c>
      <c r="G144" s="15">
        <f aca="true" t="shared" si="80" ref="G144:N144">G145+G148+G151</f>
        <v>0</v>
      </c>
      <c r="H144" s="15">
        <f t="shared" si="80"/>
        <v>0</v>
      </c>
      <c r="I144" s="15">
        <f t="shared" si="80"/>
        <v>0</v>
      </c>
      <c r="J144" s="15">
        <f t="shared" si="80"/>
        <v>0</v>
      </c>
      <c r="K144" s="15">
        <f t="shared" si="80"/>
        <v>0</v>
      </c>
      <c r="L144" s="15">
        <f t="shared" si="80"/>
        <v>0</v>
      </c>
      <c r="M144" s="15">
        <f t="shared" si="80"/>
        <v>0</v>
      </c>
      <c r="N144" s="15">
        <f t="shared" si="80"/>
        <v>0</v>
      </c>
    </row>
    <row r="145" spans="1:14" s="11" customFormat="1" ht="24" customHeight="1">
      <c r="A145" s="102" t="s">
        <v>459</v>
      </c>
      <c r="B145" s="183" t="s">
        <v>622</v>
      </c>
      <c r="C145" s="170"/>
      <c r="D145" s="14">
        <f>D146</f>
        <v>0</v>
      </c>
      <c r="E145" s="14">
        <f>E146</f>
        <v>0</v>
      </c>
      <c r="F145" s="115">
        <f t="shared" si="79"/>
        <v>0</v>
      </c>
      <c r="G145" s="14">
        <f aca="true" t="shared" si="81" ref="G145:N145">G146</f>
        <v>0</v>
      </c>
      <c r="H145" s="14">
        <f t="shared" si="81"/>
        <v>0</v>
      </c>
      <c r="I145" s="14">
        <f t="shared" si="81"/>
        <v>0</v>
      </c>
      <c r="J145" s="14">
        <f t="shared" si="81"/>
        <v>0</v>
      </c>
      <c r="K145" s="14">
        <f t="shared" si="81"/>
        <v>0</v>
      </c>
      <c r="L145" s="14">
        <f t="shared" si="81"/>
        <v>0</v>
      </c>
      <c r="M145" s="14">
        <f t="shared" si="81"/>
        <v>0</v>
      </c>
      <c r="N145" s="14">
        <f t="shared" si="81"/>
        <v>0</v>
      </c>
    </row>
    <row r="146" spans="1:14" s="11" customFormat="1" ht="18" customHeight="1">
      <c r="A146" s="104"/>
      <c r="B146" s="61">
        <v>42</v>
      </c>
      <c r="C146" s="62" t="s">
        <v>386</v>
      </c>
      <c r="D146" s="63">
        <f>D147</f>
        <v>0</v>
      </c>
      <c r="E146" s="63">
        <f>E147</f>
        <v>0</v>
      </c>
      <c r="F146" s="63">
        <f t="shared" si="79"/>
        <v>0</v>
      </c>
      <c r="G146" s="63">
        <f aca="true" t="shared" si="82" ref="G146:N146">G147</f>
        <v>0</v>
      </c>
      <c r="H146" s="63">
        <f t="shared" si="82"/>
        <v>0</v>
      </c>
      <c r="I146" s="63">
        <f t="shared" si="82"/>
        <v>0</v>
      </c>
      <c r="J146" s="63">
        <f t="shared" si="82"/>
        <v>0</v>
      </c>
      <c r="K146" s="63">
        <f t="shared" si="82"/>
        <v>0</v>
      </c>
      <c r="L146" s="63">
        <f t="shared" si="82"/>
        <v>0</v>
      </c>
      <c r="M146" s="63">
        <f t="shared" si="82"/>
        <v>0</v>
      </c>
      <c r="N146" s="63">
        <f t="shared" si="82"/>
        <v>0</v>
      </c>
    </row>
    <row r="147" spans="1:14" s="96" customFormat="1" ht="15" customHeight="1">
      <c r="A147" s="105"/>
      <c r="B147" s="93">
        <v>426</v>
      </c>
      <c r="C147" s="94" t="s">
        <v>387</v>
      </c>
      <c r="D147" s="59">
        <v>0</v>
      </c>
      <c r="E147" s="59">
        <f>F147-D147</f>
        <v>0</v>
      </c>
      <c r="F147" s="59">
        <f t="shared" si="79"/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</row>
    <row r="148" spans="1:14" s="11" customFormat="1" ht="24" customHeight="1">
      <c r="A148" s="102" t="s">
        <v>449</v>
      </c>
      <c r="B148" s="169" t="s">
        <v>460</v>
      </c>
      <c r="C148" s="170"/>
      <c r="D148" s="14">
        <f>D149</f>
        <v>0</v>
      </c>
      <c r="E148" s="14">
        <f>E149</f>
        <v>0</v>
      </c>
      <c r="F148" s="115">
        <f>SUM(G148:N148)</f>
        <v>0</v>
      </c>
      <c r="G148" s="14">
        <f aca="true" t="shared" si="83" ref="G148:N148">G149</f>
        <v>0</v>
      </c>
      <c r="H148" s="14">
        <f t="shared" si="83"/>
        <v>0</v>
      </c>
      <c r="I148" s="14">
        <f t="shared" si="83"/>
        <v>0</v>
      </c>
      <c r="J148" s="14">
        <f t="shared" si="83"/>
        <v>0</v>
      </c>
      <c r="K148" s="14">
        <f t="shared" si="83"/>
        <v>0</v>
      </c>
      <c r="L148" s="14">
        <f t="shared" si="83"/>
        <v>0</v>
      </c>
      <c r="M148" s="14">
        <f t="shared" si="83"/>
        <v>0</v>
      </c>
      <c r="N148" s="14">
        <f t="shared" si="83"/>
        <v>0</v>
      </c>
    </row>
    <row r="149" spans="1:14" s="11" customFormat="1" ht="18" customHeight="1">
      <c r="A149" s="104" t="s">
        <v>1</v>
      </c>
      <c r="B149" s="61">
        <v>42</v>
      </c>
      <c r="C149" s="62" t="s">
        <v>386</v>
      </c>
      <c r="D149" s="63">
        <f>D150</f>
        <v>0</v>
      </c>
      <c r="E149" s="63">
        <f>E150</f>
        <v>0</v>
      </c>
      <c r="F149" s="63">
        <f>SUM(G149:N149)</f>
        <v>0</v>
      </c>
      <c r="G149" s="63">
        <f aca="true" t="shared" si="84" ref="G149:N149">G150</f>
        <v>0</v>
      </c>
      <c r="H149" s="63">
        <f t="shared" si="84"/>
        <v>0</v>
      </c>
      <c r="I149" s="63">
        <f t="shared" si="84"/>
        <v>0</v>
      </c>
      <c r="J149" s="63">
        <f t="shared" si="84"/>
        <v>0</v>
      </c>
      <c r="K149" s="63">
        <f t="shared" si="84"/>
        <v>0</v>
      </c>
      <c r="L149" s="63">
        <f t="shared" si="84"/>
        <v>0</v>
      </c>
      <c r="M149" s="63">
        <f t="shared" si="84"/>
        <v>0</v>
      </c>
      <c r="N149" s="63">
        <f t="shared" si="84"/>
        <v>0</v>
      </c>
    </row>
    <row r="150" spans="1:14" s="96" customFormat="1" ht="15" customHeight="1">
      <c r="A150" s="105" t="s">
        <v>1</v>
      </c>
      <c r="B150" s="93">
        <v>426</v>
      </c>
      <c r="C150" s="94" t="s">
        <v>387</v>
      </c>
      <c r="D150" s="59">
        <v>0</v>
      </c>
      <c r="E150" s="59">
        <f>F150-D150</f>
        <v>0</v>
      </c>
      <c r="F150" s="59">
        <f>SUM(G150:N150)</f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</row>
    <row r="151" spans="1:14" s="11" customFormat="1" ht="24" customHeight="1">
      <c r="A151" s="102" t="s">
        <v>449</v>
      </c>
      <c r="B151" s="169" t="s">
        <v>461</v>
      </c>
      <c r="C151" s="170"/>
      <c r="D151" s="14">
        <f>D152</f>
        <v>0</v>
      </c>
      <c r="E151" s="14">
        <f>E152</f>
        <v>0</v>
      </c>
      <c r="F151" s="115">
        <f t="shared" si="79"/>
        <v>0</v>
      </c>
      <c r="G151" s="14">
        <f aca="true" t="shared" si="85" ref="G151:N151">G152</f>
        <v>0</v>
      </c>
      <c r="H151" s="14">
        <f t="shared" si="85"/>
        <v>0</v>
      </c>
      <c r="I151" s="14">
        <f t="shared" si="85"/>
        <v>0</v>
      </c>
      <c r="J151" s="14">
        <f t="shared" si="85"/>
        <v>0</v>
      </c>
      <c r="K151" s="14">
        <f t="shared" si="85"/>
        <v>0</v>
      </c>
      <c r="L151" s="14">
        <f t="shared" si="85"/>
        <v>0</v>
      </c>
      <c r="M151" s="14">
        <f t="shared" si="85"/>
        <v>0</v>
      </c>
      <c r="N151" s="14">
        <f t="shared" si="85"/>
        <v>0</v>
      </c>
    </row>
    <row r="152" spans="1:14" s="11" customFormat="1" ht="18" customHeight="1">
      <c r="A152" s="104" t="s">
        <v>1</v>
      </c>
      <c r="B152" s="61">
        <v>42</v>
      </c>
      <c r="C152" s="62" t="s">
        <v>386</v>
      </c>
      <c r="D152" s="63">
        <f>D153</f>
        <v>0</v>
      </c>
      <c r="E152" s="63">
        <f>E153</f>
        <v>0</v>
      </c>
      <c r="F152" s="63">
        <f t="shared" si="79"/>
        <v>0</v>
      </c>
      <c r="G152" s="63">
        <f aca="true" t="shared" si="86" ref="G152:N152">G153</f>
        <v>0</v>
      </c>
      <c r="H152" s="63">
        <f t="shared" si="86"/>
        <v>0</v>
      </c>
      <c r="I152" s="63">
        <f t="shared" si="86"/>
        <v>0</v>
      </c>
      <c r="J152" s="63">
        <f t="shared" si="86"/>
        <v>0</v>
      </c>
      <c r="K152" s="63">
        <f t="shared" si="86"/>
        <v>0</v>
      </c>
      <c r="L152" s="63">
        <f t="shared" si="86"/>
        <v>0</v>
      </c>
      <c r="M152" s="63">
        <f t="shared" si="86"/>
        <v>0</v>
      </c>
      <c r="N152" s="63">
        <f t="shared" si="86"/>
        <v>0</v>
      </c>
    </row>
    <row r="153" spans="1:14" s="96" customFormat="1" ht="14.25" customHeight="1">
      <c r="A153" s="105" t="s">
        <v>1</v>
      </c>
      <c r="B153" s="93">
        <v>426</v>
      </c>
      <c r="C153" s="94" t="s">
        <v>387</v>
      </c>
      <c r="D153" s="59">
        <v>0</v>
      </c>
      <c r="E153" s="59">
        <f>F153-D153</f>
        <v>0</v>
      </c>
      <c r="F153" s="59">
        <f t="shared" si="79"/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</row>
    <row r="154" spans="1:14" s="11" customFormat="1" ht="27.75" customHeight="1">
      <c r="A154" s="111"/>
      <c r="B154" s="171" t="s">
        <v>574</v>
      </c>
      <c r="C154" s="172"/>
      <c r="D154" s="15">
        <f>D155+D158+D161+D172+D166+D175</f>
        <v>360000</v>
      </c>
      <c r="E154" s="15">
        <f>E155+E158+E161+E172+E166+E175</f>
        <v>130000</v>
      </c>
      <c r="F154" s="15">
        <f aca="true" t="shared" si="87" ref="F154:F160">SUM(G154:N154)</f>
        <v>490000</v>
      </c>
      <c r="G154" s="15">
        <f aca="true" t="shared" si="88" ref="G154:N154">G155+G158+G161+G172+G166+G175</f>
        <v>193000</v>
      </c>
      <c r="H154" s="15">
        <f t="shared" si="88"/>
        <v>0</v>
      </c>
      <c r="I154" s="15">
        <f t="shared" si="88"/>
        <v>22000</v>
      </c>
      <c r="J154" s="15">
        <f t="shared" si="88"/>
        <v>145000</v>
      </c>
      <c r="K154" s="15">
        <f t="shared" si="88"/>
        <v>0</v>
      </c>
      <c r="L154" s="15">
        <f t="shared" si="88"/>
        <v>0</v>
      </c>
      <c r="M154" s="15">
        <f t="shared" si="88"/>
        <v>0</v>
      </c>
      <c r="N154" s="15">
        <f t="shared" si="88"/>
        <v>130000</v>
      </c>
    </row>
    <row r="155" spans="1:14" s="11" customFormat="1" ht="24" customHeight="1">
      <c r="A155" s="102" t="s">
        <v>69</v>
      </c>
      <c r="B155" s="169" t="s">
        <v>462</v>
      </c>
      <c r="C155" s="170"/>
      <c r="D155" s="14">
        <f>D156</f>
        <v>220000</v>
      </c>
      <c r="E155" s="14">
        <f>E156</f>
        <v>30000</v>
      </c>
      <c r="F155" s="115">
        <f t="shared" si="87"/>
        <v>250000</v>
      </c>
      <c r="G155" s="14">
        <f aca="true" t="shared" si="89" ref="G155:N155">G156</f>
        <v>53000</v>
      </c>
      <c r="H155" s="14">
        <f t="shared" si="89"/>
        <v>0</v>
      </c>
      <c r="I155" s="14">
        <f t="shared" si="89"/>
        <v>22000</v>
      </c>
      <c r="J155" s="14">
        <f t="shared" si="89"/>
        <v>145000</v>
      </c>
      <c r="K155" s="14">
        <f t="shared" si="89"/>
        <v>0</v>
      </c>
      <c r="L155" s="14">
        <f t="shared" si="89"/>
        <v>0</v>
      </c>
      <c r="M155" s="14">
        <f t="shared" si="89"/>
        <v>0</v>
      </c>
      <c r="N155" s="14">
        <f t="shared" si="89"/>
        <v>30000</v>
      </c>
    </row>
    <row r="156" spans="1:14" s="11" customFormat="1" ht="18" customHeight="1">
      <c r="A156" s="104"/>
      <c r="B156" s="61">
        <v>32</v>
      </c>
      <c r="C156" s="62" t="s">
        <v>10</v>
      </c>
      <c r="D156" s="63">
        <f>D157</f>
        <v>220000</v>
      </c>
      <c r="E156" s="63">
        <f>E157</f>
        <v>30000</v>
      </c>
      <c r="F156" s="63">
        <f t="shared" si="87"/>
        <v>250000</v>
      </c>
      <c r="G156" s="63">
        <f aca="true" t="shared" si="90" ref="G156:N156">G157</f>
        <v>53000</v>
      </c>
      <c r="H156" s="63">
        <f t="shared" si="90"/>
        <v>0</v>
      </c>
      <c r="I156" s="63">
        <f t="shared" si="90"/>
        <v>22000</v>
      </c>
      <c r="J156" s="63">
        <f t="shared" si="90"/>
        <v>145000</v>
      </c>
      <c r="K156" s="63">
        <f t="shared" si="90"/>
        <v>0</v>
      </c>
      <c r="L156" s="63">
        <f t="shared" si="90"/>
        <v>0</v>
      </c>
      <c r="M156" s="63">
        <f t="shared" si="90"/>
        <v>0</v>
      </c>
      <c r="N156" s="63">
        <f t="shared" si="90"/>
        <v>30000</v>
      </c>
    </row>
    <row r="157" spans="1:14" s="96" customFormat="1" ht="14.25" customHeight="1">
      <c r="A157" s="105"/>
      <c r="B157" s="93">
        <v>323</v>
      </c>
      <c r="C157" s="94" t="s">
        <v>371</v>
      </c>
      <c r="D157" s="59">
        <v>220000</v>
      </c>
      <c r="E157" s="59">
        <f>F157-D157</f>
        <v>30000</v>
      </c>
      <c r="F157" s="59">
        <f t="shared" si="87"/>
        <v>250000</v>
      </c>
      <c r="G157" s="59">
        <v>53000</v>
      </c>
      <c r="H157" s="59">
        <v>0</v>
      </c>
      <c r="I157" s="59">
        <v>22000</v>
      </c>
      <c r="J157" s="59">
        <v>145000</v>
      </c>
      <c r="K157" s="59">
        <v>0</v>
      </c>
      <c r="L157" s="59">
        <v>0</v>
      </c>
      <c r="M157" s="59">
        <v>0</v>
      </c>
      <c r="N157" s="59">
        <v>30000</v>
      </c>
    </row>
    <row r="158" spans="1:14" s="11" customFormat="1" ht="24" customHeight="1">
      <c r="A158" s="102" t="s">
        <v>69</v>
      </c>
      <c r="B158" s="169" t="s">
        <v>687</v>
      </c>
      <c r="C158" s="170"/>
      <c r="D158" s="14">
        <f>D159</f>
        <v>100000</v>
      </c>
      <c r="E158" s="14">
        <f>E159</f>
        <v>100000</v>
      </c>
      <c r="F158" s="115">
        <f t="shared" si="87"/>
        <v>200000</v>
      </c>
      <c r="G158" s="14">
        <f aca="true" t="shared" si="91" ref="G158:N158">G159</f>
        <v>100000</v>
      </c>
      <c r="H158" s="14">
        <f t="shared" si="91"/>
        <v>0</v>
      </c>
      <c r="I158" s="14">
        <f t="shared" si="91"/>
        <v>0</v>
      </c>
      <c r="J158" s="14">
        <f t="shared" si="91"/>
        <v>0</v>
      </c>
      <c r="K158" s="14">
        <f t="shared" si="91"/>
        <v>0</v>
      </c>
      <c r="L158" s="14">
        <f t="shared" si="91"/>
        <v>0</v>
      </c>
      <c r="M158" s="14">
        <f t="shared" si="91"/>
        <v>0</v>
      </c>
      <c r="N158" s="14">
        <f t="shared" si="91"/>
        <v>100000</v>
      </c>
    </row>
    <row r="159" spans="1:14" s="11" customFormat="1" ht="18" customHeight="1">
      <c r="A159" s="104" t="s">
        <v>1</v>
      </c>
      <c r="B159" s="61">
        <v>42</v>
      </c>
      <c r="C159" s="62" t="s">
        <v>386</v>
      </c>
      <c r="D159" s="63">
        <f>D160</f>
        <v>100000</v>
      </c>
      <c r="E159" s="63">
        <f>E160</f>
        <v>100000</v>
      </c>
      <c r="F159" s="63">
        <f t="shared" si="87"/>
        <v>200000</v>
      </c>
      <c r="G159" s="63">
        <f aca="true" t="shared" si="92" ref="G159:N159">G160</f>
        <v>100000</v>
      </c>
      <c r="H159" s="63">
        <f t="shared" si="92"/>
        <v>0</v>
      </c>
      <c r="I159" s="63">
        <f t="shared" si="92"/>
        <v>0</v>
      </c>
      <c r="J159" s="63">
        <f t="shared" si="92"/>
        <v>0</v>
      </c>
      <c r="K159" s="63">
        <f t="shared" si="92"/>
        <v>0</v>
      </c>
      <c r="L159" s="63">
        <f t="shared" si="92"/>
        <v>0</v>
      </c>
      <c r="M159" s="63">
        <f t="shared" si="92"/>
        <v>0</v>
      </c>
      <c r="N159" s="63">
        <f t="shared" si="92"/>
        <v>100000</v>
      </c>
    </row>
    <row r="160" spans="1:14" s="96" customFormat="1" ht="15" customHeight="1">
      <c r="A160" s="105" t="s">
        <v>1</v>
      </c>
      <c r="B160" s="93">
        <v>426</v>
      </c>
      <c r="C160" s="94" t="s">
        <v>387</v>
      </c>
      <c r="D160" s="59">
        <v>100000</v>
      </c>
      <c r="E160" s="59">
        <f>F160-D160</f>
        <v>100000</v>
      </c>
      <c r="F160" s="59">
        <f t="shared" si="87"/>
        <v>200000</v>
      </c>
      <c r="G160" s="59">
        <v>100000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100000</v>
      </c>
    </row>
    <row r="161" spans="1:14" s="11" customFormat="1" ht="24" customHeight="1">
      <c r="A161" s="102" t="s">
        <v>69</v>
      </c>
      <c r="B161" s="183" t="s">
        <v>575</v>
      </c>
      <c r="C161" s="170"/>
      <c r="D161" s="14">
        <f>D162+D164</f>
        <v>0</v>
      </c>
      <c r="E161" s="14">
        <f>E162+E164</f>
        <v>0</v>
      </c>
      <c r="F161" s="115">
        <f aca="true" t="shared" si="93" ref="F161:F181">SUM(G161:N161)</f>
        <v>0</v>
      </c>
      <c r="G161" s="14">
        <f aca="true" t="shared" si="94" ref="G161:N161">G162+G164</f>
        <v>0</v>
      </c>
      <c r="H161" s="14">
        <f t="shared" si="94"/>
        <v>0</v>
      </c>
      <c r="I161" s="14">
        <f t="shared" si="94"/>
        <v>0</v>
      </c>
      <c r="J161" s="14">
        <f t="shared" si="94"/>
        <v>0</v>
      </c>
      <c r="K161" s="14">
        <f t="shared" si="94"/>
        <v>0</v>
      </c>
      <c r="L161" s="14">
        <f t="shared" si="94"/>
        <v>0</v>
      </c>
      <c r="M161" s="14">
        <f t="shared" si="94"/>
        <v>0</v>
      </c>
      <c r="N161" s="14">
        <f t="shared" si="94"/>
        <v>0</v>
      </c>
    </row>
    <row r="162" spans="1:14" s="11" customFormat="1" ht="18" customHeight="1">
      <c r="A162" s="104"/>
      <c r="B162" s="61">
        <v>41</v>
      </c>
      <c r="C162" s="62" t="s">
        <v>381</v>
      </c>
      <c r="D162" s="63">
        <f>D163</f>
        <v>0</v>
      </c>
      <c r="E162" s="63">
        <f>E163</f>
        <v>0</v>
      </c>
      <c r="F162" s="63">
        <f t="shared" si="93"/>
        <v>0</v>
      </c>
      <c r="G162" s="63">
        <f aca="true" t="shared" si="95" ref="G162:N162">G163</f>
        <v>0</v>
      </c>
      <c r="H162" s="63">
        <f t="shared" si="95"/>
        <v>0</v>
      </c>
      <c r="I162" s="63">
        <f t="shared" si="95"/>
        <v>0</v>
      </c>
      <c r="J162" s="63">
        <f t="shared" si="95"/>
        <v>0</v>
      </c>
      <c r="K162" s="63">
        <f t="shared" si="95"/>
        <v>0</v>
      </c>
      <c r="L162" s="63">
        <f t="shared" si="95"/>
        <v>0</v>
      </c>
      <c r="M162" s="63">
        <f t="shared" si="95"/>
        <v>0</v>
      </c>
      <c r="N162" s="63">
        <f t="shared" si="95"/>
        <v>0</v>
      </c>
    </row>
    <row r="163" spans="1:14" s="96" customFormat="1" ht="14.25" customHeight="1">
      <c r="A163" s="105"/>
      <c r="B163" s="93">
        <v>411</v>
      </c>
      <c r="C163" s="94" t="s">
        <v>382</v>
      </c>
      <c r="D163" s="59">
        <v>0</v>
      </c>
      <c r="E163" s="59">
        <f>F163-D163</f>
        <v>0</v>
      </c>
      <c r="F163" s="59">
        <f t="shared" si="93"/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</row>
    <row r="164" spans="1:14" s="11" customFormat="1" ht="18" customHeight="1">
      <c r="A164" s="104" t="s">
        <v>1</v>
      </c>
      <c r="B164" s="61">
        <v>42</v>
      </c>
      <c r="C164" s="62" t="s">
        <v>386</v>
      </c>
      <c r="D164" s="63">
        <f>D165</f>
        <v>0</v>
      </c>
      <c r="E164" s="63">
        <f>E165</f>
        <v>0</v>
      </c>
      <c r="F164" s="63">
        <f t="shared" si="93"/>
        <v>0</v>
      </c>
      <c r="G164" s="63">
        <f aca="true" t="shared" si="96" ref="G164:N164">G165</f>
        <v>0</v>
      </c>
      <c r="H164" s="63">
        <f t="shared" si="96"/>
        <v>0</v>
      </c>
      <c r="I164" s="63">
        <f t="shared" si="96"/>
        <v>0</v>
      </c>
      <c r="J164" s="63">
        <f t="shared" si="96"/>
        <v>0</v>
      </c>
      <c r="K164" s="63">
        <f t="shared" si="96"/>
        <v>0</v>
      </c>
      <c r="L164" s="63">
        <f t="shared" si="96"/>
        <v>0</v>
      </c>
      <c r="M164" s="63">
        <f t="shared" si="96"/>
        <v>0</v>
      </c>
      <c r="N164" s="63">
        <f t="shared" si="96"/>
        <v>0</v>
      </c>
    </row>
    <row r="165" spans="1:14" s="96" customFormat="1" ht="14.25" customHeight="1">
      <c r="A165" s="105" t="s">
        <v>1</v>
      </c>
      <c r="B165" s="93" t="s">
        <v>100</v>
      </c>
      <c r="C165" s="94" t="s">
        <v>384</v>
      </c>
      <c r="D165" s="59">
        <v>0</v>
      </c>
      <c r="E165" s="59">
        <f>F165-D165</f>
        <v>0</v>
      </c>
      <c r="F165" s="59">
        <f t="shared" si="93"/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2" t="s">
        <v>69</v>
      </c>
      <c r="B166" s="183" t="s">
        <v>623</v>
      </c>
      <c r="C166" s="170"/>
      <c r="D166" s="14">
        <f>D167</f>
        <v>0</v>
      </c>
      <c r="E166" s="14">
        <f>E167</f>
        <v>0</v>
      </c>
      <c r="F166" s="115">
        <f>SUM(G166:N166)</f>
        <v>0</v>
      </c>
      <c r="G166" s="14">
        <f>G167</f>
        <v>0</v>
      </c>
      <c r="H166" s="14">
        <f aca="true" t="shared" si="97" ref="H166:N166">H167</f>
        <v>0</v>
      </c>
      <c r="I166" s="14">
        <f t="shared" si="97"/>
        <v>0</v>
      </c>
      <c r="J166" s="14">
        <f t="shared" si="97"/>
        <v>0</v>
      </c>
      <c r="K166" s="14">
        <f t="shared" si="97"/>
        <v>0</v>
      </c>
      <c r="L166" s="14">
        <f t="shared" si="97"/>
        <v>0</v>
      </c>
      <c r="M166" s="14">
        <f t="shared" si="97"/>
        <v>0</v>
      </c>
      <c r="N166" s="14">
        <f t="shared" si="97"/>
        <v>0</v>
      </c>
    </row>
    <row r="167" spans="1:14" s="11" customFormat="1" ht="18" customHeight="1">
      <c r="A167" s="104"/>
      <c r="B167" s="61">
        <v>41</v>
      </c>
      <c r="C167" s="62" t="s">
        <v>381</v>
      </c>
      <c r="D167" s="63">
        <f>D171</f>
        <v>0</v>
      </c>
      <c r="E167" s="63">
        <f>E171</f>
        <v>0</v>
      </c>
      <c r="F167" s="63">
        <f>SUM(G167:N167)</f>
        <v>0</v>
      </c>
      <c r="G167" s="63">
        <f aca="true" t="shared" si="98" ref="G167:N167">G171</f>
        <v>0</v>
      </c>
      <c r="H167" s="63">
        <f t="shared" si="98"/>
        <v>0</v>
      </c>
      <c r="I167" s="63">
        <f t="shared" si="98"/>
        <v>0</v>
      </c>
      <c r="J167" s="63">
        <f t="shared" si="98"/>
        <v>0</v>
      </c>
      <c r="K167" s="63">
        <f t="shared" si="98"/>
        <v>0</v>
      </c>
      <c r="L167" s="63">
        <f t="shared" si="98"/>
        <v>0</v>
      </c>
      <c r="M167" s="63">
        <f t="shared" si="98"/>
        <v>0</v>
      </c>
      <c r="N167" s="63">
        <f t="shared" si="98"/>
        <v>0</v>
      </c>
    </row>
    <row r="168" spans="1:14" s="55" customFormat="1" ht="15" customHeight="1">
      <c r="A168" s="180" t="s">
        <v>17</v>
      </c>
      <c r="B168" s="180" t="s">
        <v>234</v>
      </c>
      <c r="C168" s="179" t="s">
        <v>27</v>
      </c>
      <c r="D168" s="165" t="s">
        <v>743</v>
      </c>
      <c r="E168" s="165" t="s">
        <v>559</v>
      </c>
      <c r="F168" s="167" t="s">
        <v>744</v>
      </c>
      <c r="G168" s="166" t="s">
        <v>705</v>
      </c>
      <c r="H168" s="166"/>
      <c r="I168" s="166"/>
      <c r="J168" s="166"/>
      <c r="K168" s="166"/>
      <c r="L168" s="166"/>
      <c r="M168" s="166"/>
      <c r="N168" s="166"/>
    </row>
    <row r="169" spans="1:14" s="55" customFormat="1" ht="42.75" customHeight="1">
      <c r="A169" s="181"/>
      <c r="B169" s="181"/>
      <c r="C169" s="182"/>
      <c r="D169" s="166"/>
      <c r="E169" s="166"/>
      <c r="F169" s="168"/>
      <c r="G169" s="53" t="s">
        <v>813</v>
      </c>
      <c r="H169" s="53" t="s">
        <v>18</v>
      </c>
      <c r="I169" s="53" t="s">
        <v>165</v>
      </c>
      <c r="J169" s="53" t="s">
        <v>166</v>
      </c>
      <c r="K169" s="53" t="s">
        <v>19</v>
      </c>
      <c r="L169" s="53" t="s">
        <v>814</v>
      </c>
      <c r="M169" s="53" t="s">
        <v>792</v>
      </c>
      <c r="N169" s="53" t="s">
        <v>290</v>
      </c>
    </row>
    <row r="170" spans="1:14" s="55" customFormat="1" ht="10.5" customHeight="1">
      <c r="A170" s="54">
        <v>1</v>
      </c>
      <c r="B170" s="54">
        <v>2</v>
      </c>
      <c r="C170" s="54">
        <v>3</v>
      </c>
      <c r="D170" s="54">
        <v>4</v>
      </c>
      <c r="E170" s="54">
        <v>5</v>
      </c>
      <c r="F170" s="54">
        <v>6</v>
      </c>
      <c r="G170" s="54">
        <v>7</v>
      </c>
      <c r="H170" s="54">
        <v>8</v>
      </c>
      <c r="I170" s="54">
        <v>9</v>
      </c>
      <c r="J170" s="54">
        <v>10</v>
      </c>
      <c r="K170" s="54">
        <v>11</v>
      </c>
      <c r="L170" s="54">
        <v>12</v>
      </c>
      <c r="M170" s="54">
        <v>13</v>
      </c>
      <c r="N170" s="54">
        <v>14</v>
      </c>
    </row>
    <row r="171" spans="1:14" s="96" customFormat="1" ht="14.25" customHeight="1">
      <c r="A171" s="105"/>
      <c r="B171" s="93">
        <v>411</v>
      </c>
      <c r="C171" s="94" t="s">
        <v>382</v>
      </c>
      <c r="D171" s="59">
        <v>0</v>
      </c>
      <c r="E171" s="59">
        <f>F171-D171</f>
        <v>0</v>
      </c>
      <c r="F171" s="59">
        <f>SUM(G171:N171)</f>
        <v>0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</row>
    <row r="172" spans="1:14" s="11" customFormat="1" ht="24" customHeight="1">
      <c r="A172" s="102" t="s">
        <v>69</v>
      </c>
      <c r="B172" s="169" t="s">
        <v>624</v>
      </c>
      <c r="C172" s="170"/>
      <c r="D172" s="14">
        <f>D173</f>
        <v>40000</v>
      </c>
      <c r="E172" s="14">
        <f>E173</f>
        <v>0</v>
      </c>
      <c r="F172" s="115">
        <f t="shared" si="93"/>
        <v>40000</v>
      </c>
      <c r="G172" s="14">
        <f aca="true" t="shared" si="99" ref="G172:N172">G173</f>
        <v>40000</v>
      </c>
      <c r="H172" s="14">
        <f t="shared" si="99"/>
        <v>0</v>
      </c>
      <c r="I172" s="14">
        <f t="shared" si="99"/>
        <v>0</v>
      </c>
      <c r="J172" s="14">
        <f t="shared" si="99"/>
        <v>0</v>
      </c>
      <c r="K172" s="14">
        <f t="shared" si="99"/>
        <v>0</v>
      </c>
      <c r="L172" s="14">
        <f t="shared" si="99"/>
        <v>0</v>
      </c>
      <c r="M172" s="14">
        <f t="shared" si="99"/>
        <v>0</v>
      </c>
      <c r="N172" s="14">
        <f t="shared" si="99"/>
        <v>0</v>
      </c>
    </row>
    <row r="173" spans="1:14" s="11" customFormat="1" ht="18" customHeight="1">
      <c r="A173" s="104"/>
      <c r="B173" s="61">
        <v>32</v>
      </c>
      <c r="C173" s="62" t="s">
        <v>10</v>
      </c>
      <c r="D173" s="63">
        <f>D174</f>
        <v>40000</v>
      </c>
      <c r="E173" s="63">
        <f>E174</f>
        <v>0</v>
      </c>
      <c r="F173" s="63">
        <f t="shared" si="93"/>
        <v>40000</v>
      </c>
      <c r="G173" s="63">
        <f aca="true" t="shared" si="100" ref="G173:N173">G174</f>
        <v>40000</v>
      </c>
      <c r="H173" s="63">
        <f t="shared" si="100"/>
        <v>0</v>
      </c>
      <c r="I173" s="63">
        <f t="shared" si="100"/>
        <v>0</v>
      </c>
      <c r="J173" s="63">
        <f t="shared" si="100"/>
        <v>0</v>
      </c>
      <c r="K173" s="63">
        <f t="shared" si="100"/>
        <v>0</v>
      </c>
      <c r="L173" s="63">
        <f t="shared" si="100"/>
        <v>0</v>
      </c>
      <c r="M173" s="63">
        <f t="shared" si="100"/>
        <v>0</v>
      </c>
      <c r="N173" s="63">
        <f t="shared" si="100"/>
        <v>0</v>
      </c>
    </row>
    <row r="174" spans="1:14" s="96" customFormat="1" ht="14.25" customHeight="1">
      <c r="A174" s="105"/>
      <c r="B174" s="93">
        <v>323</v>
      </c>
      <c r="C174" s="94" t="s">
        <v>371</v>
      </c>
      <c r="D174" s="59">
        <v>40000</v>
      </c>
      <c r="E174" s="59">
        <f>F174-D174</f>
        <v>0</v>
      </c>
      <c r="F174" s="59">
        <f t="shared" si="93"/>
        <v>40000</v>
      </c>
      <c r="G174" s="59">
        <v>40000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</row>
    <row r="175" spans="1:14" s="11" customFormat="1" ht="24" customHeight="1">
      <c r="A175" s="102" t="s">
        <v>69</v>
      </c>
      <c r="B175" s="169" t="s">
        <v>625</v>
      </c>
      <c r="C175" s="170"/>
      <c r="D175" s="14">
        <f>D176</f>
        <v>0</v>
      </c>
      <c r="E175" s="14">
        <f>E176</f>
        <v>0</v>
      </c>
      <c r="F175" s="115">
        <f>SUM(G175:N175)</f>
        <v>0</v>
      </c>
      <c r="G175" s="14">
        <f>G176</f>
        <v>0</v>
      </c>
      <c r="H175" s="14">
        <f aca="true" t="shared" si="101" ref="H175:N175">H176</f>
        <v>0</v>
      </c>
      <c r="I175" s="14">
        <f t="shared" si="101"/>
        <v>0</v>
      </c>
      <c r="J175" s="14">
        <f t="shared" si="101"/>
        <v>0</v>
      </c>
      <c r="K175" s="14">
        <f t="shared" si="101"/>
        <v>0</v>
      </c>
      <c r="L175" s="14">
        <f t="shared" si="101"/>
        <v>0</v>
      </c>
      <c r="M175" s="14">
        <f t="shared" si="101"/>
        <v>0</v>
      </c>
      <c r="N175" s="14">
        <f t="shared" si="101"/>
        <v>0</v>
      </c>
    </row>
    <row r="176" spans="1:14" s="11" customFormat="1" ht="18" customHeight="1">
      <c r="A176" s="104" t="s">
        <v>1</v>
      </c>
      <c r="B176" s="61">
        <v>42</v>
      </c>
      <c r="C176" s="62" t="s">
        <v>386</v>
      </c>
      <c r="D176" s="63">
        <f>D177</f>
        <v>0</v>
      </c>
      <c r="E176" s="63">
        <f>E177</f>
        <v>0</v>
      </c>
      <c r="F176" s="63">
        <f>SUM(G176:N176)</f>
        <v>0</v>
      </c>
      <c r="G176" s="63">
        <f aca="true" t="shared" si="102" ref="G176:N176">G177</f>
        <v>0</v>
      </c>
      <c r="H176" s="63">
        <f t="shared" si="102"/>
        <v>0</v>
      </c>
      <c r="I176" s="63">
        <f t="shared" si="102"/>
        <v>0</v>
      </c>
      <c r="J176" s="63">
        <f t="shared" si="102"/>
        <v>0</v>
      </c>
      <c r="K176" s="63">
        <f t="shared" si="102"/>
        <v>0</v>
      </c>
      <c r="L176" s="63">
        <f t="shared" si="102"/>
        <v>0</v>
      </c>
      <c r="M176" s="63">
        <f t="shared" si="102"/>
        <v>0</v>
      </c>
      <c r="N176" s="63">
        <f t="shared" si="102"/>
        <v>0</v>
      </c>
    </row>
    <row r="177" spans="1:14" s="96" customFormat="1" ht="14.25" customHeight="1">
      <c r="A177" s="105" t="s">
        <v>1</v>
      </c>
      <c r="B177" s="93" t="s">
        <v>100</v>
      </c>
      <c r="C177" s="94" t="s">
        <v>384</v>
      </c>
      <c r="D177" s="59">
        <v>0</v>
      </c>
      <c r="E177" s="59">
        <f>F177-D177</f>
        <v>0</v>
      </c>
      <c r="F177" s="59">
        <f>SUM(G177:N177)</f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</row>
    <row r="178" spans="1:14" s="11" customFormat="1" ht="27.75" customHeight="1">
      <c r="A178" s="111"/>
      <c r="B178" s="171" t="s">
        <v>576</v>
      </c>
      <c r="C178" s="172"/>
      <c r="D178" s="15">
        <f aca="true" t="shared" si="103" ref="D178:N179">D179</f>
        <v>0</v>
      </c>
      <c r="E178" s="15">
        <f t="shared" si="103"/>
        <v>0</v>
      </c>
      <c r="F178" s="15">
        <f t="shared" si="93"/>
        <v>0</v>
      </c>
      <c r="G178" s="15">
        <f t="shared" si="103"/>
        <v>0</v>
      </c>
      <c r="H178" s="15">
        <f t="shared" si="103"/>
        <v>0</v>
      </c>
      <c r="I178" s="15">
        <f t="shared" si="103"/>
        <v>0</v>
      </c>
      <c r="J178" s="15">
        <f t="shared" si="103"/>
        <v>0</v>
      </c>
      <c r="K178" s="15">
        <f t="shared" si="103"/>
        <v>0</v>
      </c>
      <c r="L178" s="15">
        <f t="shared" si="103"/>
        <v>0</v>
      </c>
      <c r="M178" s="15">
        <f t="shared" si="103"/>
        <v>0</v>
      </c>
      <c r="N178" s="15">
        <f t="shared" si="103"/>
        <v>0</v>
      </c>
    </row>
    <row r="179" spans="1:14" s="11" customFormat="1" ht="25.5" customHeight="1">
      <c r="A179" s="102" t="s">
        <v>70</v>
      </c>
      <c r="B179" s="183" t="s">
        <v>464</v>
      </c>
      <c r="C179" s="170"/>
      <c r="D179" s="14">
        <f>D180</f>
        <v>0</v>
      </c>
      <c r="E179" s="14">
        <f>E180</f>
        <v>0</v>
      </c>
      <c r="F179" s="115">
        <f t="shared" si="93"/>
        <v>0</v>
      </c>
      <c r="G179" s="14">
        <f t="shared" si="103"/>
        <v>0</v>
      </c>
      <c r="H179" s="14">
        <f t="shared" si="103"/>
        <v>0</v>
      </c>
      <c r="I179" s="14">
        <f t="shared" si="103"/>
        <v>0</v>
      </c>
      <c r="J179" s="14">
        <f t="shared" si="103"/>
        <v>0</v>
      </c>
      <c r="K179" s="14">
        <f t="shared" si="103"/>
        <v>0</v>
      </c>
      <c r="L179" s="14">
        <f t="shared" si="103"/>
        <v>0</v>
      </c>
      <c r="M179" s="14">
        <f t="shared" si="103"/>
        <v>0</v>
      </c>
      <c r="N179" s="14">
        <f t="shared" si="103"/>
        <v>0</v>
      </c>
    </row>
    <row r="180" spans="1:14" s="11" customFormat="1" ht="18" customHeight="1">
      <c r="A180" s="104" t="s">
        <v>1</v>
      </c>
      <c r="B180" s="61">
        <v>38</v>
      </c>
      <c r="C180" s="62" t="s">
        <v>376</v>
      </c>
      <c r="D180" s="63">
        <f>D181</f>
        <v>0</v>
      </c>
      <c r="E180" s="63">
        <f>E181</f>
        <v>0</v>
      </c>
      <c r="F180" s="63">
        <f t="shared" si="93"/>
        <v>0</v>
      </c>
      <c r="G180" s="63">
        <f aca="true" t="shared" si="104" ref="G180:N180">G181</f>
        <v>0</v>
      </c>
      <c r="H180" s="63">
        <f t="shared" si="104"/>
        <v>0</v>
      </c>
      <c r="I180" s="63">
        <f t="shared" si="104"/>
        <v>0</v>
      </c>
      <c r="J180" s="63">
        <f t="shared" si="104"/>
        <v>0</v>
      </c>
      <c r="K180" s="63">
        <f t="shared" si="104"/>
        <v>0</v>
      </c>
      <c r="L180" s="63">
        <f t="shared" si="104"/>
        <v>0</v>
      </c>
      <c r="M180" s="63">
        <f t="shared" si="104"/>
        <v>0</v>
      </c>
      <c r="N180" s="63">
        <f t="shared" si="104"/>
        <v>0</v>
      </c>
    </row>
    <row r="181" spans="1:14" s="96" customFormat="1" ht="14.25" customHeight="1">
      <c r="A181" s="105"/>
      <c r="B181" s="93">
        <v>386</v>
      </c>
      <c r="C181" s="94" t="s">
        <v>385</v>
      </c>
      <c r="D181" s="59">
        <v>0</v>
      </c>
      <c r="E181" s="59">
        <f>F181-D181</f>
        <v>0</v>
      </c>
      <c r="F181" s="59">
        <f t="shared" si="93"/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</row>
    <row r="182" spans="1:14" s="11" customFormat="1" ht="27.75" customHeight="1">
      <c r="A182" s="111"/>
      <c r="B182" s="171" t="s">
        <v>577</v>
      </c>
      <c r="C182" s="172"/>
      <c r="D182" s="15">
        <f>D183+D187+D190</f>
        <v>4385000</v>
      </c>
      <c r="E182" s="15">
        <f>E183+E187+E190</f>
        <v>-294450</v>
      </c>
      <c r="F182" s="15">
        <f aca="true" t="shared" si="105" ref="F182:F200">SUM(G182:N182)</f>
        <v>4090550</v>
      </c>
      <c r="G182" s="15">
        <f>G183+G187+G190</f>
        <v>0</v>
      </c>
      <c r="H182" s="15">
        <f aca="true" t="shared" si="106" ref="H182:N182">H183+H187+H190</f>
        <v>0</v>
      </c>
      <c r="I182" s="15">
        <f t="shared" si="106"/>
        <v>1335000</v>
      </c>
      <c r="J182" s="15">
        <f t="shared" si="106"/>
        <v>0</v>
      </c>
      <c r="K182" s="15">
        <f t="shared" si="106"/>
        <v>0</v>
      </c>
      <c r="L182" s="15">
        <f t="shared" si="106"/>
        <v>0</v>
      </c>
      <c r="M182" s="15">
        <f t="shared" si="106"/>
        <v>2705550</v>
      </c>
      <c r="N182" s="15">
        <f t="shared" si="106"/>
        <v>50000</v>
      </c>
    </row>
    <row r="183" spans="1:14" s="11" customFormat="1" ht="24" customHeight="1">
      <c r="A183" s="102" t="s">
        <v>71</v>
      </c>
      <c r="B183" s="169" t="s">
        <v>724</v>
      </c>
      <c r="C183" s="170"/>
      <c r="D183" s="14">
        <f>D184</f>
        <v>985000</v>
      </c>
      <c r="E183" s="14">
        <f>E184</f>
        <v>0</v>
      </c>
      <c r="F183" s="115">
        <f t="shared" si="105"/>
        <v>985000</v>
      </c>
      <c r="G183" s="14">
        <f aca="true" t="shared" si="107" ref="G183:N183">G184</f>
        <v>0</v>
      </c>
      <c r="H183" s="14">
        <f t="shared" si="107"/>
        <v>0</v>
      </c>
      <c r="I183" s="14">
        <f t="shared" si="107"/>
        <v>985000</v>
      </c>
      <c r="J183" s="14">
        <f t="shared" si="107"/>
        <v>0</v>
      </c>
      <c r="K183" s="14">
        <f t="shared" si="107"/>
        <v>0</v>
      </c>
      <c r="L183" s="14">
        <f t="shared" si="107"/>
        <v>0</v>
      </c>
      <c r="M183" s="14">
        <f t="shared" si="107"/>
        <v>0</v>
      </c>
      <c r="N183" s="14">
        <f t="shared" si="107"/>
        <v>0</v>
      </c>
    </row>
    <row r="184" spans="1:14" s="11" customFormat="1" ht="18" customHeight="1">
      <c r="A184" s="104" t="s">
        <v>2</v>
      </c>
      <c r="B184" s="61">
        <v>32</v>
      </c>
      <c r="C184" s="62" t="s">
        <v>10</v>
      </c>
      <c r="D184" s="63">
        <f>D185+D186</f>
        <v>985000</v>
      </c>
      <c r="E184" s="63">
        <f>E185+E186</f>
        <v>0</v>
      </c>
      <c r="F184" s="63">
        <f t="shared" si="105"/>
        <v>985000</v>
      </c>
      <c r="G184" s="63">
        <f aca="true" t="shared" si="108" ref="G184:N184">G185+G186</f>
        <v>0</v>
      </c>
      <c r="H184" s="63">
        <f t="shared" si="108"/>
        <v>0</v>
      </c>
      <c r="I184" s="63">
        <f t="shared" si="108"/>
        <v>985000</v>
      </c>
      <c r="J184" s="63">
        <f t="shared" si="108"/>
        <v>0</v>
      </c>
      <c r="K184" s="63">
        <f t="shared" si="108"/>
        <v>0</v>
      </c>
      <c r="L184" s="63">
        <f t="shared" si="108"/>
        <v>0</v>
      </c>
      <c r="M184" s="63">
        <f>M185+M186</f>
        <v>0</v>
      </c>
      <c r="N184" s="63">
        <f t="shared" si="108"/>
        <v>0</v>
      </c>
    </row>
    <row r="185" spans="1:14" s="96" customFormat="1" ht="14.25" customHeight="1">
      <c r="A185" s="105"/>
      <c r="B185" s="93">
        <v>322</v>
      </c>
      <c r="C185" s="94" t="s">
        <v>365</v>
      </c>
      <c r="D185" s="59">
        <v>500000</v>
      </c>
      <c r="E185" s="59">
        <f>F185-D185</f>
        <v>0</v>
      </c>
      <c r="F185" s="59">
        <f t="shared" si="105"/>
        <v>500000</v>
      </c>
      <c r="G185" s="59">
        <v>0</v>
      </c>
      <c r="H185" s="59">
        <v>0</v>
      </c>
      <c r="I185" s="59">
        <v>500000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</row>
    <row r="186" spans="1:14" s="96" customFormat="1" ht="14.25" customHeight="1">
      <c r="A186" s="105"/>
      <c r="B186" s="93">
        <v>323</v>
      </c>
      <c r="C186" s="94" t="s">
        <v>371</v>
      </c>
      <c r="D186" s="59">
        <v>485000</v>
      </c>
      <c r="E186" s="59">
        <f>F186-D186</f>
        <v>0</v>
      </c>
      <c r="F186" s="59">
        <f t="shared" si="105"/>
        <v>485000</v>
      </c>
      <c r="G186" s="59">
        <v>0</v>
      </c>
      <c r="H186" s="59">
        <v>0</v>
      </c>
      <c r="I186" s="59">
        <v>485000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</row>
    <row r="187" spans="1:14" s="11" customFormat="1" ht="24" customHeight="1">
      <c r="A187" s="102" t="s">
        <v>71</v>
      </c>
      <c r="B187" s="169" t="s">
        <v>688</v>
      </c>
      <c r="C187" s="170"/>
      <c r="D187" s="14">
        <f>D188</f>
        <v>3400000</v>
      </c>
      <c r="E187" s="14">
        <f>E188</f>
        <v>-3000000</v>
      </c>
      <c r="F187" s="115">
        <f t="shared" si="105"/>
        <v>400000</v>
      </c>
      <c r="G187" s="14">
        <f aca="true" t="shared" si="109" ref="G187:N187">G188</f>
        <v>0</v>
      </c>
      <c r="H187" s="14">
        <f t="shared" si="109"/>
        <v>0</v>
      </c>
      <c r="I187" s="14">
        <f t="shared" si="109"/>
        <v>350000</v>
      </c>
      <c r="J187" s="14">
        <f t="shared" si="109"/>
        <v>0</v>
      </c>
      <c r="K187" s="14">
        <f t="shared" si="109"/>
        <v>0</v>
      </c>
      <c r="L187" s="14">
        <f t="shared" si="109"/>
        <v>0</v>
      </c>
      <c r="M187" s="14">
        <f t="shared" si="109"/>
        <v>0</v>
      </c>
      <c r="N187" s="14">
        <f t="shared" si="109"/>
        <v>50000</v>
      </c>
    </row>
    <row r="188" spans="1:14" s="11" customFormat="1" ht="18" customHeight="1">
      <c r="A188" s="104" t="s">
        <v>1</v>
      </c>
      <c r="B188" s="61">
        <v>42</v>
      </c>
      <c r="C188" s="62" t="s">
        <v>383</v>
      </c>
      <c r="D188" s="63">
        <f>D189</f>
        <v>3400000</v>
      </c>
      <c r="E188" s="63">
        <f>E189</f>
        <v>-3000000</v>
      </c>
      <c r="F188" s="63">
        <f t="shared" si="105"/>
        <v>400000</v>
      </c>
      <c r="G188" s="63">
        <f aca="true" t="shared" si="110" ref="G188:N188">G189</f>
        <v>0</v>
      </c>
      <c r="H188" s="63">
        <f t="shared" si="110"/>
        <v>0</v>
      </c>
      <c r="I188" s="63">
        <f t="shared" si="110"/>
        <v>350000</v>
      </c>
      <c r="J188" s="63">
        <f t="shared" si="110"/>
        <v>0</v>
      </c>
      <c r="K188" s="63">
        <f t="shared" si="110"/>
        <v>0</v>
      </c>
      <c r="L188" s="63">
        <f t="shared" si="110"/>
        <v>0</v>
      </c>
      <c r="M188" s="63">
        <f t="shared" si="110"/>
        <v>0</v>
      </c>
      <c r="N188" s="63">
        <f t="shared" si="110"/>
        <v>50000</v>
      </c>
    </row>
    <row r="189" spans="1:14" s="96" customFormat="1" ht="14.25" customHeight="1">
      <c r="A189" s="105" t="s">
        <v>1</v>
      </c>
      <c r="B189" s="93" t="s">
        <v>100</v>
      </c>
      <c r="C189" s="94" t="s">
        <v>384</v>
      </c>
      <c r="D189" s="59">
        <v>3400000</v>
      </c>
      <c r="E189" s="59">
        <f>F189-D189</f>
        <v>-3000000</v>
      </c>
      <c r="F189" s="59">
        <f t="shared" si="105"/>
        <v>400000</v>
      </c>
      <c r="G189" s="59">
        <v>0</v>
      </c>
      <c r="H189" s="59">
        <v>0</v>
      </c>
      <c r="I189" s="59">
        <v>350000</v>
      </c>
      <c r="J189" s="59">
        <v>0</v>
      </c>
      <c r="K189" s="59">
        <v>0</v>
      </c>
      <c r="L189" s="59">
        <v>0</v>
      </c>
      <c r="M189" s="139">
        <v>0</v>
      </c>
      <c r="N189" s="59">
        <v>50000</v>
      </c>
    </row>
    <row r="190" spans="1:14" s="11" customFormat="1" ht="24" customHeight="1">
      <c r="A190" s="102" t="s">
        <v>71</v>
      </c>
      <c r="B190" s="169" t="s">
        <v>801</v>
      </c>
      <c r="C190" s="170"/>
      <c r="D190" s="14">
        <f>D191</f>
        <v>0</v>
      </c>
      <c r="E190" s="14">
        <f>E191</f>
        <v>2705550</v>
      </c>
      <c r="F190" s="115">
        <f>SUM(G190:N190)</f>
        <v>2705550</v>
      </c>
      <c r="G190" s="14">
        <f aca="true" t="shared" si="111" ref="G190:N191">G191</f>
        <v>0</v>
      </c>
      <c r="H190" s="14">
        <f t="shared" si="111"/>
        <v>0</v>
      </c>
      <c r="I190" s="14">
        <f t="shared" si="111"/>
        <v>0</v>
      </c>
      <c r="J190" s="14">
        <f t="shared" si="111"/>
        <v>0</v>
      </c>
      <c r="K190" s="14">
        <f t="shared" si="111"/>
        <v>0</v>
      </c>
      <c r="L190" s="14">
        <f t="shared" si="111"/>
        <v>0</v>
      </c>
      <c r="M190" s="14">
        <f t="shared" si="111"/>
        <v>2705550</v>
      </c>
      <c r="N190" s="14">
        <f t="shared" si="111"/>
        <v>0</v>
      </c>
    </row>
    <row r="191" spans="1:14" s="11" customFormat="1" ht="18" customHeight="1">
      <c r="A191" s="104" t="s">
        <v>1</v>
      </c>
      <c r="B191" s="61">
        <v>42</v>
      </c>
      <c r="C191" s="62" t="s">
        <v>383</v>
      </c>
      <c r="D191" s="63">
        <f>D192</f>
        <v>0</v>
      </c>
      <c r="E191" s="63">
        <f>E192</f>
        <v>2705550</v>
      </c>
      <c r="F191" s="63">
        <f>SUM(G191:N191)</f>
        <v>2705550</v>
      </c>
      <c r="G191" s="63">
        <f t="shared" si="111"/>
        <v>0</v>
      </c>
      <c r="H191" s="63">
        <f t="shared" si="111"/>
        <v>0</v>
      </c>
      <c r="I191" s="63">
        <f t="shared" si="111"/>
        <v>0</v>
      </c>
      <c r="J191" s="63">
        <f t="shared" si="111"/>
        <v>0</v>
      </c>
      <c r="K191" s="63">
        <f t="shared" si="111"/>
        <v>0</v>
      </c>
      <c r="L191" s="63">
        <f t="shared" si="111"/>
        <v>0</v>
      </c>
      <c r="M191" s="63">
        <f t="shared" si="111"/>
        <v>2705550</v>
      </c>
      <c r="N191" s="63">
        <f t="shared" si="111"/>
        <v>0</v>
      </c>
    </row>
    <row r="192" spans="1:14" s="96" customFormat="1" ht="14.25" customHeight="1">
      <c r="A192" s="105" t="s">
        <v>1</v>
      </c>
      <c r="B192" s="93" t="s">
        <v>100</v>
      </c>
      <c r="C192" s="94" t="s">
        <v>384</v>
      </c>
      <c r="D192" s="59">
        <v>0</v>
      </c>
      <c r="E192" s="59">
        <f>F192-D192</f>
        <v>2705550</v>
      </c>
      <c r="F192" s="63">
        <f>SUM(G192:N192)</f>
        <v>2705550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139">
        <v>2705550</v>
      </c>
      <c r="N192" s="59">
        <v>0</v>
      </c>
    </row>
    <row r="193" spans="1:14" s="11" customFormat="1" ht="27.75" customHeight="1">
      <c r="A193" s="111"/>
      <c r="B193" s="171" t="s">
        <v>725</v>
      </c>
      <c r="C193" s="172"/>
      <c r="D193" s="15">
        <f>D194+D198+D201+D210+D207</f>
        <v>3600000</v>
      </c>
      <c r="E193" s="15">
        <f>E194+E198+E201+E210+E207</f>
        <v>0</v>
      </c>
      <c r="F193" s="15">
        <f t="shared" si="105"/>
        <v>3600000</v>
      </c>
      <c r="G193" s="15">
        <f>G194+G198+G201+G207+G210</f>
        <v>710000</v>
      </c>
      <c r="H193" s="15">
        <f aca="true" t="shared" si="112" ref="H193:N193">H194+H198+H201+H207+H210</f>
        <v>0</v>
      </c>
      <c r="I193" s="15">
        <f t="shared" si="112"/>
        <v>1285000</v>
      </c>
      <c r="J193" s="15">
        <f t="shared" si="112"/>
        <v>40000</v>
      </c>
      <c r="K193" s="15">
        <f t="shared" si="112"/>
        <v>0</v>
      </c>
      <c r="L193" s="15">
        <f t="shared" si="112"/>
        <v>75000</v>
      </c>
      <c r="M193" s="15">
        <f t="shared" si="112"/>
        <v>0</v>
      </c>
      <c r="N193" s="15">
        <f t="shared" si="112"/>
        <v>1490000</v>
      </c>
    </row>
    <row r="194" spans="1:14" s="11" customFormat="1" ht="24" customHeight="1">
      <c r="A194" s="102" t="s">
        <v>72</v>
      </c>
      <c r="B194" s="177" t="s">
        <v>578</v>
      </c>
      <c r="C194" s="178"/>
      <c r="D194" s="14">
        <f>D195</f>
        <v>2700000</v>
      </c>
      <c r="E194" s="14">
        <f>E195</f>
        <v>0</v>
      </c>
      <c r="F194" s="115">
        <f t="shared" si="105"/>
        <v>2700000</v>
      </c>
      <c r="G194" s="14">
        <f aca="true" t="shared" si="113" ref="G194:N194">G195</f>
        <v>710000</v>
      </c>
      <c r="H194" s="14">
        <f t="shared" si="113"/>
        <v>0</v>
      </c>
      <c r="I194" s="14">
        <f t="shared" si="113"/>
        <v>835000</v>
      </c>
      <c r="J194" s="14">
        <f t="shared" si="113"/>
        <v>0</v>
      </c>
      <c r="K194" s="14">
        <f t="shared" si="113"/>
        <v>0</v>
      </c>
      <c r="L194" s="14">
        <f t="shared" si="113"/>
        <v>0</v>
      </c>
      <c r="M194" s="14">
        <f t="shared" si="113"/>
        <v>0</v>
      </c>
      <c r="N194" s="14">
        <f t="shared" si="113"/>
        <v>1155000</v>
      </c>
    </row>
    <row r="195" spans="1:14" s="11" customFormat="1" ht="18" customHeight="1">
      <c r="A195" s="104"/>
      <c r="B195" s="61">
        <v>32</v>
      </c>
      <c r="C195" s="62" t="s">
        <v>10</v>
      </c>
      <c r="D195" s="63">
        <f>SUM(D196+D197)</f>
        <v>2700000</v>
      </c>
      <c r="E195" s="63">
        <f>SUM(E196+E197)</f>
        <v>0</v>
      </c>
      <c r="F195" s="63">
        <f t="shared" si="105"/>
        <v>2700000</v>
      </c>
      <c r="G195" s="63">
        <f>SUM(G196+G197)</f>
        <v>710000</v>
      </c>
      <c r="H195" s="63">
        <f aca="true" t="shared" si="114" ref="H195:N195">H196+H197</f>
        <v>0</v>
      </c>
      <c r="I195" s="63">
        <f t="shared" si="114"/>
        <v>835000</v>
      </c>
      <c r="J195" s="63">
        <f t="shared" si="114"/>
        <v>0</v>
      </c>
      <c r="K195" s="63">
        <f t="shared" si="114"/>
        <v>0</v>
      </c>
      <c r="L195" s="63">
        <f t="shared" si="114"/>
        <v>0</v>
      </c>
      <c r="M195" s="63">
        <f>M196+M197</f>
        <v>0</v>
      </c>
      <c r="N195" s="63">
        <f t="shared" si="114"/>
        <v>1155000</v>
      </c>
    </row>
    <row r="196" spans="1:14" s="96" customFormat="1" ht="15" customHeight="1">
      <c r="A196" s="105"/>
      <c r="B196" s="93">
        <v>322</v>
      </c>
      <c r="C196" s="94" t="s">
        <v>365</v>
      </c>
      <c r="D196" s="59">
        <v>120000</v>
      </c>
      <c r="E196" s="59">
        <f>F196-D196</f>
        <v>0</v>
      </c>
      <c r="F196" s="59">
        <f t="shared" si="105"/>
        <v>120000</v>
      </c>
      <c r="G196" s="59">
        <v>0</v>
      </c>
      <c r="H196" s="59">
        <v>0</v>
      </c>
      <c r="I196" s="59">
        <v>120000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</row>
    <row r="197" spans="1:14" s="96" customFormat="1" ht="15" customHeight="1">
      <c r="A197" s="105"/>
      <c r="B197" s="93">
        <v>323</v>
      </c>
      <c r="C197" s="94" t="s">
        <v>371</v>
      </c>
      <c r="D197" s="59">
        <v>2580000</v>
      </c>
      <c r="E197" s="59">
        <f>F197-D197</f>
        <v>0</v>
      </c>
      <c r="F197" s="59">
        <f t="shared" si="105"/>
        <v>2580000</v>
      </c>
      <c r="G197" s="59">
        <v>710000</v>
      </c>
      <c r="H197" s="59">
        <v>0</v>
      </c>
      <c r="I197" s="59">
        <v>715000</v>
      </c>
      <c r="J197" s="59">
        <v>0</v>
      </c>
      <c r="K197" s="59">
        <v>0</v>
      </c>
      <c r="L197" s="59">
        <v>0</v>
      </c>
      <c r="M197" s="59">
        <v>0</v>
      </c>
      <c r="N197" s="59">
        <v>1155000</v>
      </c>
    </row>
    <row r="198" spans="1:14" s="11" customFormat="1" ht="30.75" customHeight="1">
      <c r="A198" s="102" t="s">
        <v>72</v>
      </c>
      <c r="B198" s="183" t="s">
        <v>726</v>
      </c>
      <c r="C198" s="170"/>
      <c r="D198" s="14">
        <f>D199</f>
        <v>0</v>
      </c>
      <c r="E198" s="14">
        <f>E199</f>
        <v>0</v>
      </c>
      <c r="F198" s="115">
        <f t="shared" si="105"/>
        <v>0</v>
      </c>
      <c r="G198" s="14">
        <f aca="true" t="shared" si="115" ref="G198:N198">G199</f>
        <v>0</v>
      </c>
      <c r="H198" s="14">
        <f t="shared" si="115"/>
        <v>0</v>
      </c>
      <c r="I198" s="14">
        <f t="shared" si="115"/>
        <v>0</v>
      </c>
      <c r="J198" s="14">
        <f t="shared" si="115"/>
        <v>0</v>
      </c>
      <c r="K198" s="14">
        <f t="shared" si="115"/>
        <v>0</v>
      </c>
      <c r="L198" s="14">
        <f t="shared" si="115"/>
        <v>0</v>
      </c>
      <c r="M198" s="14">
        <f t="shared" si="115"/>
        <v>0</v>
      </c>
      <c r="N198" s="14">
        <f t="shared" si="115"/>
        <v>0</v>
      </c>
    </row>
    <row r="199" spans="1:14" s="11" customFormat="1" ht="18" customHeight="1">
      <c r="A199" s="104"/>
      <c r="B199" s="61">
        <v>38</v>
      </c>
      <c r="C199" s="62" t="s">
        <v>376</v>
      </c>
      <c r="D199" s="63">
        <f>D200</f>
        <v>0</v>
      </c>
      <c r="E199" s="63">
        <f>E200</f>
        <v>0</v>
      </c>
      <c r="F199" s="63">
        <f t="shared" si="105"/>
        <v>0</v>
      </c>
      <c r="G199" s="63">
        <f>G200</f>
        <v>0</v>
      </c>
      <c r="H199" s="63">
        <f aca="true" t="shared" si="116" ref="H199:N199">H200</f>
        <v>0</v>
      </c>
      <c r="I199" s="63">
        <f t="shared" si="116"/>
        <v>0</v>
      </c>
      <c r="J199" s="63">
        <f t="shared" si="116"/>
        <v>0</v>
      </c>
      <c r="K199" s="63">
        <f t="shared" si="116"/>
        <v>0</v>
      </c>
      <c r="L199" s="63">
        <f t="shared" si="116"/>
        <v>0</v>
      </c>
      <c r="M199" s="63">
        <f t="shared" si="116"/>
        <v>0</v>
      </c>
      <c r="N199" s="63">
        <f t="shared" si="116"/>
        <v>0</v>
      </c>
    </row>
    <row r="200" spans="1:14" s="96" customFormat="1" ht="15" customHeight="1">
      <c r="A200" s="105" t="s">
        <v>1</v>
      </c>
      <c r="B200" s="93">
        <v>386</v>
      </c>
      <c r="C200" s="94" t="s">
        <v>385</v>
      </c>
      <c r="D200" s="59">
        <v>0</v>
      </c>
      <c r="E200" s="59">
        <f>F200-D200</f>
        <v>0</v>
      </c>
      <c r="F200" s="59">
        <f t="shared" si="105"/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</row>
    <row r="201" spans="1:14" s="11" customFormat="1" ht="24" customHeight="1">
      <c r="A201" s="102" t="s">
        <v>72</v>
      </c>
      <c r="B201" s="169" t="s">
        <v>727</v>
      </c>
      <c r="C201" s="170"/>
      <c r="D201" s="14">
        <f>D202</f>
        <v>900000</v>
      </c>
      <c r="E201" s="14">
        <f>E202</f>
        <v>0</v>
      </c>
      <c r="F201" s="115">
        <f aca="true" t="shared" si="117" ref="F201:F209">SUM(G201:N201)</f>
        <v>900000</v>
      </c>
      <c r="G201" s="14">
        <f aca="true" t="shared" si="118" ref="G201:N201">G202</f>
        <v>0</v>
      </c>
      <c r="H201" s="14">
        <f t="shared" si="118"/>
        <v>0</v>
      </c>
      <c r="I201" s="14">
        <f t="shared" si="118"/>
        <v>450000</v>
      </c>
      <c r="J201" s="14">
        <f t="shared" si="118"/>
        <v>40000</v>
      </c>
      <c r="K201" s="14">
        <f t="shared" si="118"/>
        <v>0</v>
      </c>
      <c r="L201" s="14">
        <f t="shared" si="118"/>
        <v>75000</v>
      </c>
      <c r="M201" s="14">
        <f t="shared" si="118"/>
        <v>0</v>
      </c>
      <c r="N201" s="14">
        <f t="shared" si="118"/>
        <v>335000</v>
      </c>
    </row>
    <row r="202" spans="1:14" s="11" customFormat="1" ht="18" customHeight="1">
      <c r="A202" s="104" t="s">
        <v>1</v>
      </c>
      <c r="B202" s="61">
        <v>42</v>
      </c>
      <c r="C202" s="62" t="s">
        <v>383</v>
      </c>
      <c r="D202" s="63">
        <f>D203</f>
        <v>900000</v>
      </c>
      <c r="E202" s="63">
        <f>E203</f>
        <v>0</v>
      </c>
      <c r="F202" s="63">
        <f t="shared" si="117"/>
        <v>900000</v>
      </c>
      <c r="G202" s="63">
        <f aca="true" t="shared" si="119" ref="G202:N202">G203</f>
        <v>0</v>
      </c>
      <c r="H202" s="63">
        <f t="shared" si="119"/>
        <v>0</v>
      </c>
      <c r="I202" s="63">
        <f t="shared" si="119"/>
        <v>450000</v>
      </c>
      <c r="J202" s="63">
        <f t="shared" si="119"/>
        <v>40000</v>
      </c>
      <c r="K202" s="63">
        <f t="shared" si="119"/>
        <v>0</v>
      </c>
      <c r="L202" s="63">
        <f t="shared" si="119"/>
        <v>75000</v>
      </c>
      <c r="M202" s="63">
        <f t="shared" si="119"/>
        <v>0</v>
      </c>
      <c r="N202" s="63">
        <f t="shared" si="119"/>
        <v>335000</v>
      </c>
    </row>
    <row r="203" spans="1:14" s="96" customFormat="1" ht="15" customHeight="1">
      <c r="A203" s="105" t="s">
        <v>1</v>
      </c>
      <c r="B203" s="93" t="s">
        <v>100</v>
      </c>
      <c r="C203" s="94" t="s">
        <v>384</v>
      </c>
      <c r="D203" s="59">
        <v>900000</v>
      </c>
      <c r="E203" s="59">
        <f>F203-D203</f>
        <v>0</v>
      </c>
      <c r="F203" s="59">
        <f t="shared" si="117"/>
        <v>900000</v>
      </c>
      <c r="G203" s="59">
        <v>0</v>
      </c>
      <c r="H203" s="59">
        <v>0</v>
      </c>
      <c r="I203" s="59">
        <v>450000</v>
      </c>
      <c r="J203" s="59">
        <v>40000</v>
      </c>
      <c r="K203" s="59">
        <v>0</v>
      </c>
      <c r="L203" s="59">
        <v>75000</v>
      </c>
      <c r="M203" s="59">
        <v>0</v>
      </c>
      <c r="N203" s="59">
        <v>335000</v>
      </c>
    </row>
    <row r="204" spans="1:14" s="55" customFormat="1" ht="15" customHeight="1">
      <c r="A204" s="180" t="s">
        <v>17</v>
      </c>
      <c r="B204" s="180" t="s">
        <v>234</v>
      </c>
      <c r="C204" s="179" t="s">
        <v>27</v>
      </c>
      <c r="D204" s="165" t="s">
        <v>743</v>
      </c>
      <c r="E204" s="165" t="s">
        <v>559</v>
      </c>
      <c r="F204" s="167" t="s">
        <v>744</v>
      </c>
      <c r="G204" s="166" t="s">
        <v>705</v>
      </c>
      <c r="H204" s="166"/>
      <c r="I204" s="166"/>
      <c r="J204" s="166"/>
      <c r="K204" s="166"/>
      <c r="L204" s="166"/>
      <c r="M204" s="166"/>
      <c r="N204" s="166"/>
    </row>
    <row r="205" spans="1:14" s="55" customFormat="1" ht="45" customHeight="1">
      <c r="A205" s="181"/>
      <c r="B205" s="181"/>
      <c r="C205" s="182"/>
      <c r="D205" s="166"/>
      <c r="E205" s="166"/>
      <c r="F205" s="168"/>
      <c r="G205" s="53" t="s">
        <v>813</v>
      </c>
      <c r="H205" s="53" t="s">
        <v>18</v>
      </c>
      <c r="I205" s="53" t="s">
        <v>165</v>
      </c>
      <c r="J205" s="53" t="s">
        <v>166</v>
      </c>
      <c r="K205" s="53" t="s">
        <v>19</v>
      </c>
      <c r="L205" s="53" t="s">
        <v>814</v>
      </c>
      <c r="M205" s="53" t="s">
        <v>792</v>
      </c>
      <c r="N205" s="53" t="s">
        <v>290</v>
      </c>
    </row>
    <row r="206" spans="1:14" s="55" customFormat="1" ht="10.5" customHeight="1">
      <c r="A206" s="54">
        <v>1</v>
      </c>
      <c r="B206" s="54">
        <v>2</v>
      </c>
      <c r="C206" s="54">
        <v>3</v>
      </c>
      <c r="D206" s="54">
        <v>4</v>
      </c>
      <c r="E206" s="54">
        <v>5</v>
      </c>
      <c r="F206" s="54">
        <v>6</v>
      </c>
      <c r="G206" s="54">
        <v>7</v>
      </c>
      <c r="H206" s="54">
        <v>8</v>
      </c>
      <c r="I206" s="54">
        <v>9</v>
      </c>
      <c r="J206" s="54">
        <v>10</v>
      </c>
      <c r="K206" s="54">
        <v>11</v>
      </c>
      <c r="L206" s="54">
        <v>12</v>
      </c>
      <c r="M206" s="54">
        <v>13</v>
      </c>
      <c r="N206" s="54">
        <v>14</v>
      </c>
    </row>
    <row r="207" spans="1:14" s="11" customFormat="1" ht="24" customHeight="1">
      <c r="A207" s="102" t="s">
        <v>72</v>
      </c>
      <c r="B207" s="169" t="s">
        <v>626</v>
      </c>
      <c r="C207" s="170"/>
      <c r="D207" s="14">
        <f>D208</f>
        <v>0</v>
      </c>
      <c r="E207" s="14">
        <f>E208</f>
        <v>0</v>
      </c>
      <c r="F207" s="115">
        <f t="shared" si="117"/>
        <v>0</v>
      </c>
      <c r="G207" s="14">
        <f aca="true" t="shared" si="120" ref="G207:N207">G208</f>
        <v>0</v>
      </c>
      <c r="H207" s="14">
        <f t="shared" si="120"/>
        <v>0</v>
      </c>
      <c r="I207" s="14">
        <f t="shared" si="120"/>
        <v>0</v>
      </c>
      <c r="J207" s="14">
        <f t="shared" si="120"/>
        <v>0</v>
      </c>
      <c r="K207" s="14">
        <f t="shared" si="120"/>
        <v>0</v>
      </c>
      <c r="L207" s="14">
        <f t="shared" si="120"/>
        <v>0</v>
      </c>
      <c r="M207" s="14">
        <f t="shared" si="120"/>
        <v>0</v>
      </c>
      <c r="N207" s="14">
        <f t="shared" si="120"/>
        <v>0</v>
      </c>
    </row>
    <row r="208" spans="1:14" s="11" customFormat="1" ht="18" customHeight="1">
      <c r="A208" s="104" t="s">
        <v>1</v>
      </c>
      <c r="B208" s="61">
        <v>42</v>
      </c>
      <c r="C208" s="62" t="s">
        <v>383</v>
      </c>
      <c r="D208" s="63">
        <f>D209</f>
        <v>0</v>
      </c>
      <c r="E208" s="63">
        <f>E209</f>
        <v>0</v>
      </c>
      <c r="F208" s="63">
        <f t="shared" si="117"/>
        <v>0</v>
      </c>
      <c r="G208" s="63">
        <f aca="true" t="shared" si="121" ref="G208:N208">G209</f>
        <v>0</v>
      </c>
      <c r="H208" s="63">
        <f t="shared" si="121"/>
        <v>0</v>
      </c>
      <c r="I208" s="63">
        <f t="shared" si="121"/>
        <v>0</v>
      </c>
      <c r="J208" s="63">
        <f t="shared" si="121"/>
        <v>0</v>
      </c>
      <c r="K208" s="63">
        <f t="shared" si="121"/>
        <v>0</v>
      </c>
      <c r="L208" s="63">
        <f t="shared" si="121"/>
        <v>0</v>
      </c>
      <c r="M208" s="63">
        <f t="shared" si="121"/>
        <v>0</v>
      </c>
      <c r="N208" s="63">
        <f t="shared" si="121"/>
        <v>0</v>
      </c>
    </row>
    <row r="209" spans="1:14" s="96" customFormat="1" ht="15" customHeight="1">
      <c r="A209" s="105" t="s">
        <v>1</v>
      </c>
      <c r="B209" s="93" t="s">
        <v>100</v>
      </c>
      <c r="C209" s="94" t="s">
        <v>384</v>
      </c>
      <c r="D209" s="59">
        <v>0</v>
      </c>
      <c r="E209" s="59">
        <f>F209-D209</f>
        <v>0</v>
      </c>
      <c r="F209" s="59">
        <f t="shared" si="117"/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</row>
    <row r="210" spans="1:14" s="11" customFormat="1" ht="24" customHeight="1">
      <c r="A210" s="102" t="s">
        <v>72</v>
      </c>
      <c r="B210" s="169" t="s">
        <v>627</v>
      </c>
      <c r="C210" s="170"/>
      <c r="D210" s="14">
        <f>D211</f>
        <v>0</v>
      </c>
      <c r="E210" s="14">
        <f>E211</f>
        <v>0</v>
      </c>
      <c r="F210" s="115">
        <f>SUM(G210:N210)</f>
        <v>0</v>
      </c>
      <c r="G210" s="14">
        <f aca="true" t="shared" si="122" ref="G210:N210">G211</f>
        <v>0</v>
      </c>
      <c r="H210" s="14">
        <f t="shared" si="122"/>
        <v>0</v>
      </c>
      <c r="I210" s="14">
        <f t="shared" si="122"/>
        <v>0</v>
      </c>
      <c r="J210" s="14">
        <f t="shared" si="122"/>
        <v>0</v>
      </c>
      <c r="K210" s="14">
        <f t="shared" si="122"/>
        <v>0</v>
      </c>
      <c r="L210" s="14">
        <f t="shared" si="122"/>
        <v>0</v>
      </c>
      <c r="M210" s="14">
        <f t="shared" si="122"/>
        <v>0</v>
      </c>
      <c r="N210" s="14">
        <f t="shared" si="122"/>
        <v>0</v>
      </c>
    </row>
    <row r="211" spans="1:14" s="11" customFormat="1" ht="18" customHeight="1">
      <c r="A211" s="104" t="s">
        <v>1</v>
      </c>
      <c r="B211" s="61">
        <v>42</v>
      </c>
      <c r="C211" s="62" t="s">
        <v>383</v>
      </c>
      <c r="D211" s="63">
        <f>D212</f>
        <v>0</v>
      </c>
      <c r="E211" s="63">
        <f>E212</f>
        <v>0</v>
      </c>
      <c r="F211" s="63">
        <f>SUM(G211:N211)</f>
        <v>0</v>
      </c>
      <c r="G211" s="63">
        <f aca="true" t="shared" si="123" ref="G211:N211">G212</f>
        <v>0</v>
      </c>
      <c r="H211" s="63">
        <f t="shared" si="123"/>
        <v>0</v>
      </c>
      <c r="I211" s="63">
        <f t="shared" si="123"/>
        <v>0</v>
      </c>
      <c r="J211" s="63">
        <f t="shared" si="123"/>
        <v>0</v>
      </c>
      <c r="K211" s="63">
        <f t="shared" si="123"/>
        <v>0</v>
      </c>
      <c r="L211" s="63">
        <f t="shared" si="123"/>
        <v>0</v>
      </c>
      <c r="M211" s="63">
        <f t="shared" si="123"/>
        <v>0</v>
      </c>
      <c r="N211" s="63">
        <f t="shared" si="123"/>
        <v>0</v>
      </c>
    </row>
    <row r="212" spans="1:14" s="96" customFormat="1" ht="15" customHeight="1">
      <c r="A212" s="105" t="s">
        <v>1</v>
      </c>
      <c r="B212" s="93" t="s">
        <v>99</v>
      </c>
      <c r="C212" s="94" t="s">
        <v>368</v>
      </c>
      <c r="D212" s="59">
        <v>0</v>
      </c>
      <c r="E212" s="59">
        <f>F212-D212</f>
        <v>0</v>
      </c>
      <c r="F212" s="59">
        <f>SUM(G212:N212)</f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</row>
    <row r="213" spans="1:14" s="11" customFormat="1" ht="27" customHeight="1">
      <c r="A213" s="111"/>
      <c r="B213" s="171" t="s">
        <v>579</v>
      </c>
      <c r="C213" s="172"/>
      <c r="D213" s="15">
        <f>D214+D217+D220</f>
        <v>53000</v>
      </c>
      <c r="E213" s="15">
        <f>E214+E217+E220</f>
        <v>0</v>
      </c>
      <c r="F213" s="15">
        <f aca="true" t="shared" si="124" ref="F213:F222">SUM(G213:N213)</f>
        <v>53000</v>
      </c>
      <c r="G213" s="15">
        <f aca="true" t="shared" si="125" ref="G213:N213">G214+G217+G220</f>
        <v>53000</v>
      </c>
      <c r="H213" s="15">
        <f t="shared" si="125"/>
        <v>0</v>
      </c>
      <c r="I213" s="15">
        <f t="shared" si="125"/>
        <v>0</v>
      </c>
      <c r="J213" s="15">
        <f t="shared" si="125"/>
        <v>0</v>
      </c>
      <c r="K213" s="15">
        <f t="shared" si="125"/>
        <v>0</v>
      </c>
      <c r="L213" s="15">
        <f t="shared" si="125"/>
        <v>0</v>
      </c>
      <c r="M213" s="15">
        <f t="shared" si="125"/>
        <v>0</v>
      </c>
      <c r="N213" s="15">
        <f t="shared" si="125"/>
        <v>0</v>
      </c>
    </row>
    <row r="214" spans="1:14" s="11" customFormat="1" ht="24" customHeight="1">
      <c r="A214" s="102" t="s">
        <v>72</v>
      </c>
      <c r="B214" s="177" t="s">
        <v>580</v>
      </c>
      <c r="C214" s="178"/>
      <c r="D214" s="14">
        <f>D215</f>
        <v>0</v>
      </c>
      <c r="E214" s="14">
        <f>E215</f>
        <v>0</v>
      </c>
      <c r="F214" s="115">
        <f t="shared" si="124"/>
        <v>0</v>
      </c>
      <c r="G214" s="14">
        <f aca="true" t="shared" si="126" ref="G214:N214">G215</f>
        <v>0</v>
      </c>
      <c r="H214" s="14">
        <f t="shared" si="126"/>
        <v>0</v>
      </c>
      <c r="I214" s="14">
        <f t="shared" si="126"/>
        <v>0</v>
      </c>
      <c r="J214" s="14">
        <f t="shared" si="126"/>
        <v>0</v>
      </c>
      <c r="K214" s="14">
        <f t="shared" si="126"/>
        <v>0</v>
      </c>
      <c r="L214" s="14">
        <f t="shared" si="126"/>
        <v>0</v>
      </c>
      <c r="M214" s="14">
        <f t="shared" si="126"/>
        <v>0</v>
      </c>
      <c r="N214" s="14">
        <f t="shared" si="126"/>
        <v>0</v>
      </c>
    </row>
    <row r="215" spans="1:14" s="11" customFormat="1" ht="18" customHeight="1">
      <c r="A215" s="104"/>
      <c r="B215" s="61" t="s">
        <v>180</v>
      </c>
      <c r="C215" s="62" t="s">
        <v>381</v>
      </c>
      <c r="D215" s="63">
        <f>D216</f>
        <v>0</v>
      </c>
      <c r="E215" s="63">
        <f>E216</f>
        <v>0</v>
      </c>
      <c r="F215" s="63">
        <f t="shared" si="124"/>
        <v>0</v>
      </c>
      <c r="G215" s="63">
        <f>G216</f>
        <v>0</v>
      </c>
      <c r="H215" s="63">
        <f aca="true" t="shared" si="127" ref="H215:N215">H216</f>
        <v>0</v>
      </c>
      <c r="I215" s="63">
        <f t="shared" si="127"/>
        <v>0</v>
      </c>
      <c r="J215" s="63">
        <f t="shared" si="127"/>
        <v>0</v>
      </c>
      <c r="K215" s="63">
        <f t="shared" si="127"/>
        <v>0</v>
      </c>
      <c r="L215" s="63">
        <f t="shared" si="127"/>
        <v>0</v>
      </c>
      <c r="M215" s="63">
        <f t="shared" si="127"/>
        <v>0</v>
      </c>
      <c r="N215" s="63">
        <f t="shared" si="127"/>
        <v>0</v>
      </c>
    </row>
    <row r="216" spans="1:14" s="96" customFormat="1" ht="15" customHeight="1">
      <c r="A216" s="105"/>
      <c r="B216" s="93" t="s">
        <v>181</v>
      </c>
      <c r="C216" s="94" t="s">
        <v>382</v>
      </c>
      <c r="D216" s="59">
        <v>0</v>
      </c>
      <c r="E216" s="59">
        <f>F216-D216</f>
        <v>0</v>
      </c>
      <c r="F216" s="59">
        <f t="shared" si="124"/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</row>
    <row r="217" spans="1:14" s="11" customFormat="1" ht="24" customHeight="1">
      <c r="A217" s="102" t="s">
        <v>72</v>
      </c>
      <c r="B217" s="169" t="s">
        <v>581</v>
      </c>
      <c r="C217" s="170"/>
      <c r="D217" s="14">
        <f>D218</f>
        <v>0</v>
      </c>
      <c r="E217" s="14">
        <f>E218</f>
        <v>0</v>
      </c>
      <c r="F217" s="115">
        <f t="shared" si="124"/>
        <v>0</v>
      </c>
      <c r="G217" s="14">
        <f aca="true" t="shared" si="128" ref="G217:N217">G218</f>
        <v>0</v>
      </c>
      <c r="H217" s="14">
        <f t="shared" si="128"/>
        <v>0</v>
      </c>
      <c r="I217" s="14">
        <f t="shared" si="128"/>
        <v>0</v>
      </c>
      <c r="J217" s="14">
        <f t="shared" si="128"/>
        <v>0</v>
      </c>
      <c r="K217" s="14">
        <f t="shared" si="128"/>
        <v>0</v>
      </c>
      <c r="L217" s="14">
        <f t="shared" si="128"/>
        <v>0</v>
      </c>
      <c r="M217" s="14">
        <f t="shared" si="128"/>
        <v>0</v>
      </c>
      <c r="N217" s="14">
        <f t="shared" si="128"/>
        <v>0</v>
      </c>
    </row>
    <row r="218" spans="1:14" s="11" customFormat="1" ht="18" customHeight="1">
      <c r="A218" s="104" t="s">
        <v>1</v>
      </c>
      <c r="B218" s="61">
        <v>42</v>
      </c>
      <c r="C218" s="62" t="s">
        <v>383</v>
      </c>
      <c r="D218" s="63">
        <f>D219</f>
        <v>0</v>
      </c>
      <c r="E218" s="63">
        <f>E219</f>
        <v>0</v>
      </c>
      <c r="F218" s="63">
        <f t="shared" si="124"/>
        <v>0</v>
      </c>
      <c r="G218" s="63">
        <f>G219</f>
        <v>0</v>
      </c>
      <c r="H218" s="63">
        <f aca="true" t="shared" si="129" ref="H218:N218">H219</f>
        <v>0</v>
      </c>
      <c r="I218" s="63">
        <f t="shared" si="129"/>
        <v>0</v>
      </c>
      <c r="J218" s="63">
        <f t="shared" si="129"/>
        <v>0</v>
      </c>
      <c r="K218" s="63">
        <f t="shared" si="129"/>
        <v>0</v>
      </c>
      <c r="L218" s="63">
        <f t="shared" si="129"/>
        <v>0</v>
      </c>
      <c r="M218" s="63">
        <f t="shared" si="129"/>
        <v>0</v>
      </c>
      <c r="N218" s="63">
        <f t="shared" si="129"/>
        <v>0</v>
      </c>
    </row>
    <row r="219" spans="1:14" s="96" customFormat="1" ht="15" customHeight="1">
      <c r="A219" s="105" t="s">
        <v>1</v>
      </c>
      <c r="B219" s="93" t="s">
        <v>100</v>
      </c>
      <c r="C219" s="94" t="s">
        <v>384</v>
      </c>
      <c r="D219" s="59">
        <v>0</v>
      </c>
      <c r="E219" s="59">
        <f>F219-D219</f>
        <v>0</v>
      </c>
      <c r="F219" s="59">
        <f t="shared" si="124"/>
        <v>0</v>
      </c>
      <c r="G219" s="59">
        <v>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</row>
    <row r="220" spans="1:14" s="11" customFormat="1" ht="24" customHeight="1">
      <c r="A220" s="102" t="s">
        <v>72</v>
      </c>
      <c r="B220" s="177" t="s">
        <v>689</v>
      </c>
      <c r="C220" s="178"/>
      <c r="D220" s="14">
        <f>D221</f>
        <v>53000</v>
      </c>
      <c r="E220" s="14">
        <f>E221</f>
        <v>0</v>
      </c>
      <c r="F220" s="115">
        <f t="shared" si="124"/>
        <v>53000</v>
      </c>
      <c r="G220" s="14">
        <f aca="true" t="shared" si="130" ref="G220:N220">G221</f>
        <v>53000</v>
      </c>
      <c r="H220" s="14">
        <f t="shared" si="130"/>
        <v>0</v>
      </c>
      <c r="I220" s="14">
        <f t="shared" si="130"/>
        <v>0</v>
      </c>
      <c r="J220" s="14">
        <f t="shared" si="130"/>
        <v>0</v>
      </c>
      <c r="K220" s="14">
        <f t="shared" si="130"/>
        <v>0</v>
      </c>
      <c r="L220" s="14">
        <f t="shared" si="130"/>
        <v>0</v>
      </c>
      <c r="M220" s="14">
        <f t="shared" si="130"/>
        <v>0</v>
      </c>
      <c r="N220" s="14">
        <f t="shared" si="130"/>
        <v>0</v>
      </c>
    </row>
    <row r="221" spans="1:14" s="11" customFormat="1" ht="18" customHeight="1">
      <c r="A221" s="104"/>
      <c r="B221" s="61">
        <v>32</v>
      </c>
      <c r="C221" s="62" t="s">
        <v>10</v>
      </c>
      <c r="D221" s="63">
        <f>D222</f>
        <v>53000</v>
      </c>
      <c r="E221" s="63">
        <f>E222</f>
        <v>0</v>
      </c>
      <c r="F221" s="63">
        <f t="shared" si="124"/>
        <v>53000</v>
      </c>
      <c r="G221" s="63">
        <f>G222</f>
        <v>53000</v>
      </c>
      <c r="H221" s="63">
        <f aca="true" t="shared" si="131" ref="H221:N221">H222</f>
        <v>0</v>
      </c>
      <c r="I221" s="63">
        <f t="shared" si="131"/>
        <v>0</v>
      </c>
      <c r="J221" s="63">
        <f t="shared" si="131"/>
        <v>0</v>
      </c>
      <c r="K221" s="63">
        <f t="shared" si="131"/>
        <v>0</v>
      </c>
      <c r="L221" s="63">
        <f t="shared" si="131"/>
        <v>0</v>
      </c>
      <c r="M221" s="63">
        <f t="shared" si="131"/>
        <v>0</v>
      </c>
      <c r="N221" s="63">
        <f t="shared" si="131"/>
        <v>0</v>
      </c>
    </row>
    <row r="222" spans="1:14" s="96" customFormat="1" ht="15" customHeight="1">
      <c r="A222" s="105"/>
      <c r="B222" s="93">
        <v>323</v>
      </c>
      <c r="C222" s="94" t="s">
        <v>371</v>
      </c>
      <c r="D222" s="59">
        <v>53000</v>
      </c>
      <c r="E222" s="59">
        <f>F222-D222</f>
        <v>0</v>
      </c>
      <c r="F222" s="59">
        <f t="shared" si="124"/>
        <v>53000</v>
      </c>
      <c r="G222" s="59">
        <v>53000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</row>
    <row r="223" spans="1:14" s="11" customFormat="1" ht="27" customHeight="1">
      <c r="A223" s="111"/>
      <c r="B223" s="171" t="s">
        <v>728</v>
      </c>
      <c r="C223" s="172"/>
      <c r="D223" s="15">
        <f>D224+D228+D232</f>
        <v>1479000</v>
      </c>
      <c r="E223" s="15">
        <f>E224+E228+E232</f>
        <v>-26000</v>
      </c>
      <c r="F223" s="15">
        <f aca="true" t="shared" si="132" ref="F223:F252">SUM(G223:N223)</f>
        <v>1453000</v>
      </c>
      <c r="G223" s="15">
        <f aca="true" t="shared" si="133" ref="G223:N223">G224+G228+G232</f>
        <v>758000</v>
      </c>
      <c r="H223" s="15">
        <f t="shared" si="133"/>
        <v>0</v>
      </c>
      <c r="I223" s="15">
        <f t="shared" si="133"/>
        <v>660000</v>
      </c>
      <c r="J223" s="15">
        <f t="shared" si="133"/>
        <v>0</v>
      </c>
      <c r="K223" s="15">
        <f t="shared" si="133"/>
        <v>0</v>
      </c>
      <c r="L223" s="15">
        <f t="shared" si="133"/>
        <v>0</v>
      </c>
      <c r="M223" s="15">
        <f t="shared" si="133"/>
        <v>0</v>
      </c>
      <c r="N223" s="15">
        <f t="shared" si="133"/>
        <v>35000</v>
      </c>
    </row>
    <row r="224" spans="1:14" s="11" customFormat="1" ht="24.75" customHeight="1">
      <c r="A224" s="102" t="s">
        <v>104</v>
      </c>
      <c r="B224" s="177" t="s">
        <v>582</v>
      </c>
      <c r="C224" s="178"/>
      <c r="D224" s="14">
        <f>D225</f>
        <v>1433000</v>
      </c>
      <c r="E224" s="14">
        <f>E225</f>
        <v>-30000</v>
      </c>
      <c r="F224" s="115">
        <f t="shared" si="132"/>
        <v>1403000</v>
      </c>
      <c r="G224" s="14">
        <f aca="true" t="shared" si="134" ref="G224:N224">G225</f>
        <v>718000</v>
      </c>
      <c r="H224" s="14">
        <f t="shared" si="134"/>
        <v>0</v>
      </c>
      <c r="I224" s="14">
        <f t="shared" si="134"/>
        <v>650000</v>
      </c>
      <c r="J224" s="14">
        <f t="shared" si="134"/>
        <v>0</v>
      </c>
      <c r="K224" s="14">
        <f t="shared" si="134"/>
        <v>0</v>
      </c>
      <c r="L224" s="14">
        <f t="shared" si="134"/>
        <v>0</v>
      </c>
      <c r="M224" s="14">
        <f t="shared" si="134"/>
        <v>0</v>
      </c>
      <c r="N224" s="14">
        <f t="shared" si="134"/>
        <v>35000</v>
      </c>
    </row>
    <row r="225" spans="1:14" s="11" customFormat="1" ht="18" customHeight="1">
      <c r="A225" s="104"/>
      <c r="B225" s="61">
        <v>32</v>
      </c>
      <c r="C225" s="62" t="s">
        <v>10</v>
      </c>
      <c r="D225" s="63">
        <f>D226+D227</f>
        <v>1433000</v>
      </c>
      <c r="E225" s="63">
        <f>E226+E227</f>
        <v>-30000</v>
      </c>
      <c r="F225" s="63">
        <f t="shared" si="132"/>
        <v>1403000</v>
      </c>
      <c r="G225" s="63">
        <f>G226+G227</f>
        <v>718000</v>
      </c>
      <c r="H225" s="63">
        <f>H226+H227</f>
        <v>0</v>
      </c>
      <c r="I225" s="63">
        <f>I226+I227</f>
        <v>650000</v>
      </c>
      <c r="J225" s="63">
        <f>J227</f>
        <v>0</v>
      </c>
      <c r="K225" s="63">
        <f>K227</f>
        <v>0</v>
      </c>
      <c r="L225" s="63">
        <f>L227</f>
        <v>0</v>
      </c>
      <c r="M225" s="63">
        <f>M227</f>
        <v>0</v>
      </c>
      <c r="N225" s="63">
        <f>N227</f>
        <v>35000</v>
      </c>
    </row>
    <row r="226" spans="1:14" s="96" customFormat="1" ht="15" customHeight="1">
      <c r="A226" s="105"/>
      <c r="B226" s="93">
        <v>322</v>
      </c>
      <c r="C226" s="94" t="s">
        <v>365</v>
      </c>
      <c r="D226" s="59">
        <v>423000</v>
      </c>
      <c r="E226" s="59">
        <f>F226-D226</f>
        <v>0</v>
      </c>
      <c r="F226" s="59">
        <f t="shared" si="132"/>
        <v>423000</v>
      </c>
      <c r="G226" s="59">
        <v>0</v>
      </c>
      <c r="H226" s="59">
        <v>0</v>
      </c>
      <c r="I226" s="59">
        <v>423000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</row>
    <row r="227" spans="1:14" s="96" customFormat="1" ht="15" customHeight="1">
      <c r="A227" s="105"/>
      <c r="B227" s="93">
        <v>323</v>
      </c>
      <c r="C227" s="94" t="s">
        <v>371</v>
      </c>
      <c r="D227" s="59">
        <v>1010000</v>
      </c>
      <c r="E227" s="59">
        <f>F227-D227</f>
        <v>-30000</v>
      </c>
      <c r="F227" s="59">
        <f t="shared" si="132"/>
        <v>980000</v>
      </c>
      <c r="G227" s="59">
        <v>718000</v>
      </c>
      <c r="H227" s="59">
        <v>0</v>
      </c>
      <c r="I227" s="59">
        <v>227000</v>
      </c>
      <c r="J227" s="59">
        <v>0</v>
      </c>
      <c r="K227" s="59">
        <v>0</v>
      </c>
      <c r="L227" s="59">
        <v>0</v>
      </c>
      <c r="M227" s="59">
        <v>0</v>
      </c>
      <c r="N227" s="59">
        <v>35000</v>
      </c>
    </row>
    <row r="228" spans="1:14" s="11" customFormat="1" ht="27" customHeight="1">
      <c r="A228" s="102" t="s">
        <v>72</v>
      </c>
      <c r="B228" s="177" t="s">
        <v>729</v>
      </c>
      <c r="C228" s="178"/>
      <c r="D228" s="14">
        <f>D229</f>
        <v>6000</v>
      </c>
      <c r="E228" s="14">
        <f>E229</f>
        <v>4000</v>
      </c>
      <c r="F228" s="115">
        <f t="shared" si="132"/>
        <v>10000</v>
      </c>
      <c r="G228" s="14">
        <f aca="true" t="shared" si="135" ref="G228:N228">G229</f>
        <v>0</v>
      </c>
      <c r="H228" s="14">
        <f t="shared" si="135"/>
        <v>0</v>
      </c>
      <c r="I228" s="14">
        <f t="shared" si="135"/>
        <v>10000</v>
      </c>
      <c r="J228" s="14">
        <f t="shared" si="135"/>
        <v>0</v>
      </c>
      <c r="K228" s="14">
        <f t="shared" si="135"/>
        <v>0</v>
      </c>
      <c r="L228" s="14">
        <f t="shared" si="135"/>
        <v>0</v>
      </c>
      <c r="M228" s="14">
        <f t="shared" si="135"/>
        <v>0</v>
      </c>
      <c r="N228" s="14">
        <f t="shared" si="135"/>
        <v>0</v>
      </c>
    </row>
    <row r="229" spans="1:14" s="11" customFormat="1" ht="18" customHeight="1">
      <c r="A229" s="104"/>
      <c r="B229" s="61">
        <v>32</v>
      </c>
      <c r="C229" s="62" t="s">
        <v>10</v>
      </c>
      <c r="D229" s="63">
        <f>D230+D231</f>
        <v>6000</v>
      </c>
      <c r="E229" s="63">
        <f>E230+E231</f>
        <v>4000</v>
      </c>
      <c r="F229" s="63">
        <f t="shared" si="132"/>
        <v>10000</v>
      </c>
      <c r="G229" s="63">
        <f>G230+G231</f>
        <v>0</v>
      </c>
      <c r="H229" s="63">
        <f>H230+H231</f>
        <v>0</v>
      </c>
      <c r="I229" s="63">
        <f>I230+I231</f>
        <v>10000</v>
      </c>
      <c r="J229" s="63">
        <f>J230</f>
        <v>0</v>
      </c>
      <c r="K229" s="63">
        <f>K230</f>
        <v>0</v>
      </c>
      <c r="L229" s="63">
        <f>L230</f>
        <v>0</v>
      </c>
      <c r="M229" s="63">
        <f>M230</f>
        <v>0</v>
      </c>
      <c r="N229" s="63">
        <f>N230</f>
        <v>0</v>
      </c>
    </row>
    <row r="230" spans="1:14" s="96" customFormat="1" ht="15" customHeight="1">
      <c r="A230" s="105"/>
      <c r="B230" s="93">
        <v>323</v>
      </c>
      <c r="C230" s="94" t="s">
        <v>371</v>
      </c>
      <c r="D230" s="59">
        <v>0</v>
      </c>
      <c r="E230" s="59">
        <f>F230-D230</f>
        <v>0</v>
      </c>
      <c r="F230" s="59">
        <f t="shared" si="132"/>
        <v>0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</row>
    <row r="231" spans="1:14" s="96" customFormat="1" ht="15" customHeight="1">
      <c r="A231" s="105"/>
      <c r="B231" s="93">
        <v>329</v>
      </c>
      <c r="C231" s="94" t="s">
        <v>366</v>
      </c>
      <c r="D231" s="59">
        <v>6000</v>
      </c>
      <c r="E231" s="59">
        <f>F231-D231</f>
        <v>4000</v>
      </c>
      <c r="F231" s="59">
        <f t="shared" si="132"/>
        <v>10000</v>
      </c>
      <c r="G231" s="59">
        <v>0</v>
      </c>
      <c r="H231" s="59">
        <v>0</v>
      </c>
      <c r="I231" s="59">
        <v>10000</v>
      </c>
      <c r="J231" s="57">
        <v>0</v>
      </c>
      <c r="K231" s="57">
        <v>0</v>
      </c>
      <c r="L231" s="57">
        <v>0</v>
      </c>
      <c r="M231" s="57">
        <v>0</v>
      </c>
      <c r="N231" s="57">
        <v>0</v>
      </c>
    </row>
    <row r="232" spans="1:14" s="11" customFormat="1" ht="24" customHeight="1">
      <c r="A232" s="102" t="s">
        <v>104</v>
      </c>
      <c r="B232" s="169" t="s">
        <v>730</v>
      </c>
      <c r="C232" s="170"/>
      <c r="D232" s="14">
        <f>D233</f>
        <v>40000</v>
      </c>
      <c r="E232" s="14">
        <f>E233</f>
        <v>0</v>
      </c>
      <c r="F232" s="115">
        <f t="shared" si="132"/>
        <v>40000</v>
      </c>
      <c r="G232" s="14">
        <f aca="true" t="shared" si="136" ref="G232:N232">G233</f>
        <v>40000</v>
      </c>
      <c r="H232" s="14">
        <f t="shared" si="136"/>
        <v>0</v>
      </c>
      <c r="I232" s="14">
        <f t="shared" si="136"/>
        <v>0</v>
      </c>
      <c r="J232" s="14">
        <f t="shared" si="136"/>
        <v>0</v>
      </c>
      <c r="K232" s="14">
        <f t="shared" si="136"/>
        <v>0</v>
      </c>
      <c r="L232" s="14">
        <f t="shared" si="136"/>
        <v>0</v>
      </c>
      <c r="M232" s="14">
        <f t="shared" si="136"/>
        <v>0</v>
      </c>
      <c r="N232" s="14">
        <f t="shared" si="136"/>
        <v>0</v>
      </c>
    </row>
    <row r="233" spans="1:14" s="11" customFormat="1" ht="18" customHeight="1">
      <c r="A233" s="104" t="s">
        <v>1</v>
      </c>
      <c r="B233" s="61">
        <v>42</v>
      </c>
      <c r="C233" s="62" t="s">
        <v>383</v>
      </c>
      <c r="D233" s="63">
        <f>D234</f>
        <v>40000</v>
      </c>
      <c r="E233" s="63">
        <f>E234</f>
        <v>0</v>
      </c>
      <c r="F233" s="63">
        <f t="shared" si="132"/>
        <v>40000</v>
      </c>
      <c r="G233" s="63">
        <f>G234</f>
        <v>40000</v>
      </c>
      <c r="H233" s="63">
        <f aca="true" t="shared" si="137" ref="H233:N233">H234</f>
        <v>0</v>
      </c>
      <c r="I233" s="63">
        <f t="shared" si="137"/>
        <v>0</v>
      </c>
      <c r="J233" s="63">
        <f t="shared" si="137"/>
        <v>0</v>
      </c>
      <c r="K233" s="63">
        <f t="shared" si="137"/>
        <v>0</v>
      </c>
      <c r="L233" s="63">
        <f t="shared" si="137"/>
        <v>0</v>
      </c>
      <c r="M233" s="63">
        <f t="shared" si="137"/>
        <v>0</v>
      </c>
      <c r="N233" s="63">
        <f t="shared" si="137"/>
        <v>0</v>
      </c>
    </row>
    <row r="234" spans="1:14" s="96" customFormat="1" ht="15" customHeight="1">
      <c r="A234" s="105" t="s">
        <v>1</v>
      </c>
      <c r="B234" s="93" t="s">
        <v>100</v>
      </c>
      <c r="C234" s="94" t="s">
        <v>384</v>
      </c>
      <c r="D234" s="59">
        <v>40000</v>
      </c>
      <c r="E234" s="59">
        <f>F234-D234</f>
        <v>0</v>
      </c>
      <c r="F234" s="59">
        <f t="shared" si="132"/>
        <v>40000</v>
      </c>
      <c r="G234" s="59">
        <v>40000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59">
        <v>0</v>
      </c>
      <c r="N234" s="59">
        <v>0</v>
      </c>
    </row>
    <row r="235" spans="1:14" s="11" customFormat="1" ht="27" customHeight="1">
      <c r="A235" s="110"/>
      <c r="B235" s="171" t="s">
        <v>465</v>
      </c>
      <c r="C235" s="172"/>
      <c r="D235" s="15">
        <f>D239+D242+D245</f>
        <v>773000</v>
      </c>
      <c r="E235" s="15">
        <f>E239+E242+E245</f>
        <v>30000</v>
      </c>
      <c r="F235" s="15">
        <f t="shared" si="132"/>
        <v>803000</v>
      </c>
      <c r="G235" s="15">
        <f aca="true" t="shared" si="138" ref="G235:N235">G239+G242+G245</f>
        <v>703000</v>
      </c>
      <c r="H235" s="15">
        <f t="shared" si="138"/>
        <v>0</v>
      </c>
      <c r="I235" s="15">
        <f t="shared" si="138"/>
        <v>0</v>
      </c>
      <c r="J235" s="15">
        <f t="shared" si="138"/>
        <v>0</v>
      </c>
      <c r="K235" s="15">
        <f t="shared" si="138"/>
        <v>0</v>
      </c>
      <c r="L235" s="15">
        <f t="shared" si="138"/>
        <v>0</v>
      </c>
      <c r="M235" s="15">
        <f t="shared" si="138"/>
        <v>0</v>
      </c>
      <c r="N235" s="15">
        <f t="shared" si="138"/>
        <v>100000</v>
      </c>
    </row>
    <row r="236" spans="1:14" s="55" customFormat="1" ht="15" customHeight="1">
      <c r="A236" s="165" t="s">
        <v>17</v>
      </c>
      <c r="B236" s="165" t="s">
        <v>234</v>
      </c>
      <c r="C236" s="166" t="s">
        <v>27</v>
      </c>
      <c r="D236" s="165" t="s">
        <v>743</v>
      </c>
      <c r="E236" s="165" t="s">
        <v>559</v>
      </c>
      <c r="F236" s="167" t="s">
        <v>744</v>
      </c>
      <c r="G236" s="179" t="s">
        <v>705</v>
      </c>
      <c r="H236" s="179"/>
      <c r="I236" s="179"/>
      <c r="J236" s="179"/>
      <c r="K236" s="179"/>
      <c r="L236" s="179"/>
      <c r="M236" s="179"/>
      <c r="N236" s="179"/>
    </row>
    <row r="237" spans="1:14" s="126" customFormat="1" ht="54" customHeight="1">
      <c r="A237" s="166"/>
      <c r="B237" s="166"/>
      <c r="C237" s="166"/>
      <c r="D237" s="166"/>
      <c r="E237" s="166"/>
      <c r="F237" s="168"/>
      <c r="G237" s="53" t="s">
        <v>813</v>
      </c>
      <c r="H237" s="53" t="s">
        <v>18</v>
      </c>
      <c r="I237" s="53" t="s">
        <v>165</v>
      </c>
      <c r="J237" s="53" t="s">
        <v>166</v>
      </c>
      <c r="K237" s="53" t="s">
        <v>19</v>
      </c>
      <c r="L237" s="53" t="s">
        <v>814</v>
      </c>
      <c r="M237" s="53" t="s">
        <v>792</v>
      </c>
      <c r="N237" s="53" t="s">
        <v>290</v>
      </c>
    </row>
    <row r="238" spans="1:14" s="55" customFormat="1" ht="10.5" customHeight="1">
      <c r="A238" s="54">
        <v>1</v>
      </c>
      <c r="B238" s="54">
        <v>2</v>
      </c>
      <c r="C238" s="54">
        <v>3</v>
      </c>
      <c r="D238" s="54">
        <v>4</v>
      </c>
      <c r="E238" s="54">
        <v>5</v>
      </c>
      <c r="F238" s="54">
        <v>6</v>
      </c>
      <c r="G238" s="54">
        <v>7</v>
      </c>
      <c r="H238" s="54">
        <v>8</v>
      </c>
      <c r="I238" s="54">
        <v>9</v>
      </c>
      <c r="J238" s="54">
        <v>10</v>
      </c>
      <c r="K238" s="54">
        <v>11</v>
      </c>
      <c r="L238" s="54">
        <v>12</v>
      </c>
      <c r="M238" s="54">
        <v>13</v>
      </c>
      <c r="N238" s="54">
        <v>14</v>
      </c>
    </row>
    <row r="239" spans="1:14" s="11" customFormat="1" ht="24.75" customHeight="1">
      <c r="A239" s="102" t="s">
        <v>74</v>
      </c>
      <c r="B239" s="169" t="s">
        <v>583</v>
      </c>
      <c r="C239" s="170"/>
      <c r="D239" s="14">
        <f>D240</f>
        <v>660000</v>
      </c>
      <c r="E239" s="14">
        <f>E240</f>
        <v>0</v>
      </c>
      <c r="F239" s="115">
        <f t="shared" si="132"/>
        <v>660000</v>
      </c>
      <c r="G239" s="14">
        <f aca="true" t="shared" si="139" ref="G239:N239">G240</f>
        <v>660000</v>
      </c>
      <c r="H239" s="14">
        <f t="shared" si="139"/>
        <v>0</v>
      </c>
      <c r="I239" s="14">
        <f t="shared" si="139"/>
        <v>0</v>
      </c>
      <c r="J239" s="14">
        <f t="shared" si="139"/>
        <v>0</v>
      </c>
      <c r="K239" s="14">
        <f t="shared" si="139"/>
        <v>0</v>
      </c>
      <c r="L239" s="14">
        <f t="shared" si="139"/>
        <v>0</v>
      </c>
      <c r="M239" s="14">
        <f t="shared" si="139"/>
        <v>0</v>
      </c>
      <c r="N239" s="14">
        <f t="shared" si="139"/>
        <v>0</v>
      </c>
    </row>
    <row r="240" spans="1:14" s="11" customFormat="1" ht="18" customHeight="1">
      <c r="A240" s="104"/>
      <c r="B240" s="61" t="s">
        <v>204</v>
      </c>
      <c r="C240" s="62" t="s">
        <v>388</v>
      </c>
      <c r="D240" s="63">
        <f>D241</f>
        <v>660000</v>
      </c>
      <c r="E240" s="63">
        <f>E241</f>
        <v>0</v>
      </c>
      <c r="F240" s="63">
        <f t="shared" si="132"/>
        <v>660000</v>
      </c>
      <c r="G240" s="63">
        <f>G241</f>
        <v>660000</v>
      </c>
      <c r="H240" s="63">
        <f aca="true" t="shared" si="140" ref="H240:N240">H241</f>
        <v>0</v>
      </c>
      <c r="I240" s="63">
        <f t="shared" si="140"/>
        <v>0</v>
      </c>
      <c r="J240" s="63">
        <f t="shared" si="140"/>
        <v>0</v>
      </c>
      <c r="K240" s="63">
        <f t="shared" si="140"/>
        <v>0</v>
      </c>
      <c r="L240" s="63">
        <f t="shared" si="140"/>
        <v>0</v>
      </c>
      <c r="M240" s="63">
        <f t="shared" si="140"/>
        <v>0</v>
      </c>
      <c r="N240" s="63">
        <f t="shared" si="140"/>
        <v>0</v>
      </c>
    </row>
    <row r="241" spans="1:14" s="96" customFormat="1" ht="15" customHeight="1">
      <c r="A241" s="105"/>
      <c r="B241" s="93" t="s">
        <v>237</v>
      </c>
      <c r="C241" s="94" t="s">
        <v>389</v>
      </c>
      <c r="D241" s="59">
        <v>660000</v>
      </c>
      <c r="E241" s="59">
        <f>F241-D241</f>
        <v>0</v>
      </c>
      <c r="F241" s="59">
        <f t="shared" si="132"/>
        <v>660000</v>
      </c>
      <c r="G241" s="59">
        <v>660000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</row>
    <row r="242" spans="1:14" s="11" customFormat="1" ht="27" customHeight="1">
      <c r="A242" s="102" t="s">
        <v>74</v>
      </c>
      <c r="B242" s="183" t="s">
        <v>466</v>
      </c>
      <c r="C242" s="170"/>
      <c r="D242" s="14">
        <f>D243</f>
        <v>83000</v>
      </c>
      <c r="E242" s="14">
        <f>E243</f>
        <v>30000</v>
      </c>
      <c r="F242" s="115">
        <f aca="true" t="shared" si="141" ref="F242:F247">SUM(G242:N242)</f>
        <v>113000</v>
      </c>
      <c r="G242" s="14">
        <f aca="true" t="shared" si="142" ref="G242:N242">G243</f>
        <v>13000</v>
      </c>
      <c r="H242" s="14">
        <f t="shared" si="142"/>
        <v>0</v>
      </c>
      <c r="I242" s="14">
        <f t="shared" si="142"/>
        <v>0</v>
      </c>
      <c r="J242" s="14">
        <f t="shared" si="142"/>
        <v>0</v>
      </c>
      <c r="K242" s="14">
        <f t="shared" si="142"/>
        <v>0</v>
      </c>
      <c r="L242" s="14">
        <f t="shared" si="142"/>
        <v>0</v>
      </c>
      <c r="M242" s="14">
        <f t="shared" si="142"/>
        <v>0</v>
      </c>
      <c r="N242" s="14">
        <f t="shared" si="142"/>
        <v>100000</v>
      </c>
    </row>
    <row r="243" spans="1:14" s="11" customFormat="1" ht="18" customHeight="1">
      <c r="A243" s="104"/>
      <c r="B243" s="61" t="s">
        <v>204</v>
      </c>
      <c r="C243" s="62" t="s">
        <v>388</v>
      </c>
      <c r="D243" s="63">
        <f>D244</f>
        <v>83000</v>
      </c>
      <c r="E243" s="63">
        <f>E244</f>
        <v>30000</v>
      </c>
      <c r="F243" s="63">
        <f t="shared" si="141"/>
        <v>113000</v>
      </c>
      <c r="G243" s="63">
        <f>G244</f>
        <v>13000</v>
      </c>
      <c r="H243" s="63">
        <f aca="true" t="shared" si="143" ref="H243:N243">H244</f>
        <v>0</v>
      </c>
      <c r="I243" s="63">
        <f t="shared" si="143"/>
        <v>0</v>
      </c>
      <c r="J243" s="63">
        <f t="shared" si="143"/>
        <v>0</v>
      </c>
      <c r="K243" s="63">
        <f t="shared" si="143"/>
        <v>0</v>
      </c>
      <c r="L243" s="63">
        <f t="shared" si="143"/>
        <v>0</v>
      </c>
      <c r="M243" s="63">
        <f t="shared" si="143"/>
        <v>0</v>
      </c>
      <c r="N243" s="63">
        <f t="shared" si="143"/>
        <v>100000</v>
      </c>
    </row>
    <row r="244" spans="1:14" s="96" customFormat="1" ht="15" customHeight="1">
      <c r="A244" s="105"/>
      <c r="B244" s="93" t="s">
        <v>237</v>
      </c>
      <c r="C244" s="94" t="s">
        <v>389</v>
      </c>
      <c r="D244" s="59">
        <v>83000</v>
      </c>
      <c r="E244" s="59">
        <f>F244-D244</f>
        <v>30000</v>
      </c>
      <c r="F244" s="59">
        <f t="shared" si="141"/>
        <v>113000</v>
      </c>
      <c r="G244" s="59">
        <v>13000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100000</v>
      </c>
    </row>
    <row r="245" spans="1:14" s="11" customFormat="1" ht="24.75" customHeight="1">
      <c r="A245" s="102" t="s">
        <v>74</v>
      </c>
      <c r="B245" s="169" t="s">
        <v>584</v>
      </c>
      <c r="C245" s="170"/>
      <c r="D245" s="14">
        <f>D246</f>
        <v>30000</v>
      </c>
      <c r="E245" s="14">
        <f>E246</f>
        <v>0</v>
      </c>
      <c r="F245" s="115">
        <f t="shared" si="141"/>
        <v>30000</v>
      </c>
      <c r="G245" s="14">
        <f aca="true" t="shared" si="144" ref="G245:N245">G246</f>
        <v>30000</v>
      </c>
      <c r="H245" s="14">
        <f t="shared" si="144"/>
        <v>0</v>
      </c>
      <c r="I245" s="14">
        <f t="shared" si="144"/>
        <v>0</v>
      </c>
      <c r="J245" s="14">
        <f t="shared" si="144"/>
        <v>0</v>
      </c>
      <c r="K245" s="14">
        <f t="shared" si="144"/>
        <v>0</v>
      </c>
      <c r="L245" s="14">
        <f t="shared" si="144"/>
        <v>0</v>
      </c>
      <c r="M245" s="14">
        <f t="shared" si="144"/>
        <v>0</v>
      </c>
      <c r="N245" s="14">
        <f t="shared" si="144"/>
        <v>0</v>
      </c>
    </row>
    <row r="246" spans="1:14" s="11" customFormat="1" ht="18" customHeight="1">
      <c r="A246" s="104"/>
      <c r="B246" s="61">
        <v>42</v>
      </c>
      <c r="C246" s="62" t="s">
        <v>383</v>
      </c>
      <c r="D246" s="63">
        <f>D247</f>
        <v>30000</v>
      </c>
      <c r="E246" s="63">
        <f>E247</f>
        <v>0</v>
      </c>
      <c r="F246" s="63">
        <f t="shared" si="141"/>
        <v>30000</v>
      </c>
      <c r="G246" s="63">
        <f>G247</f>
        <v>30000</v>
      </c>
      <c r="H246" s="63">
        <f aca="true" t="shared" si="145" ref="H246:N246">H247</f>
        <v>0</v>
      </c>
      <c r="I246" s="63">
        <f t="shared" si="145"/>
        <v>0</v>
      </c>
      <c r="J246" s="63">
        <f t="shared" si="145"/>
        <v>0</v>
      </c>
      <c r="K246" s="63">
        <f t="shared" si="145"/>
        <v>0</v>
      </c>
      <c r="L246" s="63">
        <f t="shared" si="145"/>
        <v>0</v>
      </c>
      <c r="M246" s="63">
        <f t="shared" si="145"/>
        <v>0</v>
      </c>
      <c r="N246" s="63">
        <f t="shared" si="145"/>
        <v>0</v>
      </c>
    </row>
    <row r="247" spans="1:14" s="96" customFormat="1" ht="15" customHeight="1">
      <c r="A247" s="105"/>
      <c r="B247" s="93" t="s">
        <v>100</v>
      </c>
      <c r="C247" s="94" t="s">
        <v>384</v>
      </c>
      <c r="D247" s="59">
        <v>30000</v>
      </c>
      <c r="E247" s="59">
        <f>F247-D247</f>
        <v>0</v>
      </c>
      <c r="F247" s="59">
        <f t="shared" si="141"/>
        <v>30000</v>
      </c>
      <c r="G247" s="59">
        <v>30000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</row>
    <row r="248" spans="1:14" s="11" customFormat="1" ht="30" customHeight="1">
      <c r="A248" s="111"/>
      <c r="B248" s="171" t="s">
        <v>585</v>
      </c>
      <c r="C248" s="172"/>
      <c r="D248" s="15">
        <f>D249+D253+D256+D259+D262+D265</f>
        <v>1430000</v>
      </c>
      <c r="E248" s="15">
        <f>E249+E253+E256+E259+E262+E265</f>
        <v>20000</v>
      </c>
      <c r="F248" s="15">
        <f t="shared" si="132"/>
        <v>1450000</v>
      </c>
      <c r="G248" s="15">
        <f>G249+G253+G256+G259+G262+G265</f>
        <v>532000</v>
      </c>
      <c r="H248" s="15">
        <f aca="true" t="shared" si="146" ref="H248:N248">H249+H253+H256+H259+H262+H265</f>
        <v>0</v>
      </c>
      <c r="I248" s="15">
        <f t="shared" si="146"/>
        <v>0</v>
      </c>
      <c r="J248" s="15">
        <f t="shared" si="146"/>
        <v>518000</v>
      </c>
      <c r="K248" s="15">
        <f t="shared" si="146"/>
        <v>0</v>
      </c>
      <c r="L248" s="15">
        <f t="shared" si="146"/>
        <v>0</v>
      </c>
      <c r="M248" s="15">
        <f t="shared" si="146"/>
        <v>0</v>
      </c>
      <c r="N248" s="15">
        <f t="shared" si="146"/>
        <v>400000</v>
      </c>
    </row>
    <row r="249" spans="1:14" s="11" customFormat="1" ht="24.75" customHeight="1">
      <c r="A249" s="102" t="s">
        <v>76</v>
      </c>
      <c r="B249" s="169" t="s">
        <v>586</v>
      </c>
      <c r="C249" s="170"/>
      <c r="D249" s="14">
        <f>D250</f>
        <v>950000</v>
      </c>
      <c r="E249" s="14">
        <f>E250</f>
        <v>20000</v>
      </c>
      <c r="F249" s="115">
        <f t="shared" si="132"/>
        <v>970000</v>
      </c>
      <c r="G249" s="14">
        <f aca="true" t="shared" si="147" ref="G249:N249">G250</f>
        <v>52000</v>
      </c>
      <c r="H249" s="14">
        <f t="shared" si="147"/>
        <v>0</v>
      </c>
      <c r="I249" s="14">
        <f t="shared" si="147"/>
        <v>0</v>
      </c>
      <c r="J249" s="14">
        <f t="shared" si="147"/>
        <v>518000</v>
      </c>
      <c r="K249" s="14">
        <f t="shared" si="147"/>
        <v>0</v>
      </c>
      <c r="L249" s="14">
        <f t="shared" si="147"/>
        <v>0</v>
      </c>
      <c r="M249" s="14">
        <f t="shared" si="147"/>
        <v>0</v>
      </c>
      <c r="N249" s="14">
        <f t="shared" si="147"/>
        <v>400000</v>
      </c>
    </row>
    <row r="250" spans="1:14" s="11" customFormat="1" ht="18" customHeight="1">
      <c r="A250" s="104"/>
      <c r="B250" s="61" t="s">
        <v>22</v>
      </c>
      <c r="C250" s="62" t="s">
        <v>10</v>
      </c>
      <c r="D250" s="63">
        <f>SUM(D251+D252)</f>
        <v>950000</v>
      </c>
      <c r="E250" s="63">
        <f>SUM(E251+E252)</f>
        <v>20000</v>
      </c>
      <c r="F250" s="63">
        <f t="shared" si="132"/>
        <v>970000</v>
      </c>
      <c r="G250" s="63">
        <f>SUM(G251+G252)</f>
        <v>52000</v>
      </c>
      <c r="H250" s="63">
        <f aca="true" t="shared" si="148" ref="H250:N250">H252</f>
        <v>0</v>
      </c>
      <c r="I250" s="63">
        <f t="shared" si="148"/>
        <v>0</v>
      </c>
      <c r="J250" s="63">
        <f t="shared" si="148"/>
        <v>518000</v>
      </c>
      <c r="K250" s="63">
        <f t="shared" si="148"/>
        <v>0</v>
      </c>
      <c r="L250" s="63">
        <f t="shared" si="148"/>
        <v>0</v>
      </c>
      <c r="M250" s="63">
        <f>M252</f>
        <v>0</v>
      </c>
      <c r="N250" s="63">
        <f t="shared" si="148"/>
        <v>400000</v>
      </c>
    </row>
    <row r="251" spans="1:14" s="96" customFormat="1" ht="15" customHeight="1">
      <c r="A251" s="105"/>
      <c r="B251" s="93">
        <v>322</v>
      </c>
      <c r="C251" s="94" t="s">
        <v>365</v>
      </c>
      <c r="D251" s="59">
        <v>0</v>
      </c>
      <c r="E251" s="59">
        <f>F251-D251</f>
        <v>0</v>
      </c>
      <c r="F251" s="59">
        <f t="shared" si="132"/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</row>
    <row r="252" spans="1:14" s="96" customFormat="1" ht="15" customHeight="1">
      <c r="A252" s="105"/>
      <c r="B252" s="93" t="s">
        <v>23</v>
      </c>
      <c r="C252" s="94" t="s">
        <v>371</v>
      </c>
      <c r="D252" s="59">
        <v>950000</v>
      </c>
      <c r="E252" s="59">
        <f>F252-D252</f>
        <v>20000</v>
      </c>
      <c r="F252" s="59">
        <f t="shared" si="132"/>
        <v>970000</v>
      </c>
      <c r="G252" s="59">
        <v>52000</v>
      </c>
      <c r="H252" s="59">
        <v>0</v>
      </c>
      <c r="I252" s="59">
        <v>0</v>
      </c>
      <c r="J252" s="59">
        <v>518000</v>
      </c>
      <c r="K252" s="59">
        <v>0</v>
      </c>
      <c r="L252" s="59">
        <v>0</v>
      </c>
      <c r="M252" s="59">
        <v>0</v>
      </c>
      <c r="N252" s="59">
        <v>400000</v>
      </c>
    </row>
    <row r="253" spans="1:14" s="11" customFormat="1" ht="24.75" customHeight="1">
      <c r="A253" s="102" t="s">
        <v>76</v>
      </c>
      <c r="B253" s="169" t="s">
        <v>731</v>
      </c>
      <c r="C253" s="170"/>
      <c r="D253" s="14">
        <f>D254</f>
        <v>420000</v>
      </c>
      <c r="E253" s="14">
        <f>E254</f>
        <v>0</v>
      </c>
      <c r="F253" s="115">
        <f aca="true" t="shared" si="149" ref="F253:F280">SUM(G253:N253)</f>
        <v>420000</v>
      </c>
      <c r="G253" s="14">
        <f aca="true" t="shared" si="150" ref="G253:N253">G254</f>
        <v>420000</v>
      </c>
      <c r="H253" s="14">
        <f t="shared" si="150"/>
        <v>0</v>
      </c>
      <c r="I253" s="14">
        <f t="shared" si="150"/>
        <v>0</v>
      </c>
      <c r="J253" s="14">
        <f t="shared" si="150"/>
        <v>0</v>
      </c>
      <c r="K253" s="14">
        <f t="shared" si="150"/>
        <v>0</v>
      </c>
      <c r="L253" s="14">
        <f t="shared" si="150"/>
        <v>0</v>
      </c>
      <c r="M253" s="14">
        <f t="shared" si="150"/>
        <v>0</v>
      </c>
      <c r="N253" s="14">
        <f t="shared" si="150"/>
        <v>0</v>
      </c>
    </row>
    <row r="254" spans="1:14" s="11" customFormat="1" ht="18" customHeight="1">
      <c r="A254" s="104"/>
      <c r="B254" s="61">
        <v>38</v>
      </c>
      <c r="C254" s="62" t="s">
        <v>376</v>
      </c>
      <c r="D254" s="63">
        <f>D255</f>
        <v>420000</v>
      </c>
      <c r="E254" s="63">
        <f>E255</f>
        <v>0</v>
      </c>
      <c r="F254" s="63">
        <f t="shared" si="149"/>
        <v>420000</v>
      </c>
      <c r="G254" s="63">
        <f>G255</f>
        <v>420000</v>
      </c>
      <c r="H254" s="63">
        <f aca="true" t="shared" si="151" ref="H254:N254">H255</f>
        <v>0</v>
      </c>
      <c r="I254" s="63">
        <f t="shared" si="151"/>
        <v>0</v>
      </c>
      <c r="J254" s="63">
        <f t="shared" si="151"/>
        <v>0</v>
      </c>
      <c r="K254" s="63">
        <f t="shared" si="151"/>
        <v>0</v>
      </c>
      <c r="L254" s="63">
        <f t="shared" si="151"/>
        <v>0</v>
      </c>
      <c r="M254" s="63">
        <f t="shared" si="151"/>
        <v>0</v>
      </c>
      <c r="N254" s="63">
        <f t="shared" si="151"/>
        <v>0</v>
      </c>
    </row>
    <row r="255" spans="1:14" s="96" customFormat="1" ht="15" customHeight="1">
      <c r="A255" s="105"/>
      <c r="B255" s="93">
        <v>381</v>
      </c>
      <c r="C255" s="94" t="s">
        <v>377</v>
      </c>
      <c r="D255" s="59">
        <v>420000</v>
      </c>
      <c r="E255" s="59">
        <f>F255-D255</f>
        <v>0</v>
      </c>
      <c r="F255" s="59">
        <f t="shared" si="149"/>
        <v>420000</v>
      </c>
      <c r="G255" s="59">
        <v>420000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</row>
    <row r="256" spans="1:14" s="11" customFormat="1" ht="24.75" customHeight="1">
      <c r="A256" s="102" t="s">
        <v>76</v>
      </c>
      <c r="B256" s="169" t="s">
        <v>587</v>
      </c>
      <c r="C256" s="170"/>
      <c r="D256" s="14">
        <f>D257</f>
        <v>0</v>
      </c>
      <c r="E256" s="14">
        <f>E257</f>
        <v>0</v>
      </c>
      <c r="F256" s="115">
        <f t="shared" si="149"/>
        <v>0</v>
      </c>
      <c r="G256" s="14">
        <f aca="true" t="shared" si="152" ref="G256:N256">G257</f>
        <v>0</v>
      </c>
      <c r="H256" s="14">
        <f t="shared" si="152"/>
        <v>0</v>
      </c>
      <c r="I256" s="14">
        <f t="shared" si="152"/>
        <v>0</v>
      </c>
      <c r="J256" s="14">
        <f t="shared" si="152"/>
        <v>0</v>
      </c>
      <c r="K256" s="14">
        <f t="shared" si="152"/>
        <v>0</v>
      </c>
      <c r="L256" s="14">
        <f t="shared" si="152"/>
        <v>0</v>
      </c>
      <c r="M256" s="14">
        <f t="shared" si="152"/>
        <v>0</v>
      </c>
      <c r="N256" s="14">
        <f t="shared" si="152"/>
        <v>0</v>
      </c>
    </row>
    <row r="257" spans="1:14" s="11" customFormat="1" ht="18" customHeight="1">
      <c r="A257" s="104"/>
      <c r="B257" s="61">
        <v>42</v>
      </c>
      <c r="C257" s="62" t="s">
        <v>383</v>
      </c>
      <c r="D257" s="63">
        <f>D258</f>
        <v>0</v>
      </c>
      <c r="E257" s="63">
        <f>E258</f>
        <v>0</v>
      </c>
      <c r="F257" s="63">
        <f t="shared" si="149"/>
        <v>0</v>
      </c>
      <c r="G257" s="63">
        <f aca="true" t="shared" si="153" ref="G257:N257">G258</f>
        <v>0</v>
      </c>
      <c r="H257" s="63">
        <f t="shared" si="153"/>
        <v>0</v>
      </c>
      <c r="I257" s="63">
        <f t="shared" si="153"/>
        <v>0</v>
      </c>
      <c r="J257" s="63">
        <f t="shared" si="153"/>
        <v>0</v>
      </c>
      <c r="K257" s="63">
        <f t="shared" si="153"/>
        <v>0</v>
      </c>
      <c r="L257" s="63">
        <f t="shared" si="153"/>
        <v>0</v>
      </c>
      <c r="M257" s="63">
        <f t="shared" si="153"/>
        <v>0</v>
      </c>
      <c r="N257" s="63">
        <f t="shared" si="153"/>
        <v>0</v>
      </c>
    </row>
    <row r="258" spans="1:14" s="96" customFormat="1" ht="15" customHeight="1">
      <c r="A258" s="105"/>
      <c r="B258" s="93" t="s">
        <v>100</v>
      </c>
      <c r="C258" s="94" t="s">
        <v>384</v>
      </c>
      <c r="D258" s="59">
        <v>0</v>
      </c>
      <c r="E258" s="59">
        <f>F258-D258</f>
        <v>0</v>
      </c>
      <c r="F258" s="59">
        <f t="shared" si="149"/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</row>
    <row r="259" spans="1:14" s="11" customFormat="1" ht="24.75" customHeight="1">
      <c r="A259" s="102" t="s">
        <v>76</v>
      </c>
      <c r="B259" s="169" t="s">
        <v>588</v>
      </c>
      <c r="C259" s="170"/>
      <c r="D259" s="14">
        <f>D260</f>
        <v>10000</v>
      </c>
      <c r="E259" s="14">
        <f>E260</f>
        <v>0</v>
      </c>
      <c r="F259" s="115">
        <f aca="true" t="shared" si="154" ref="F259:F267">SUM(G259:N259)</f>
        <v>10000</v>
      </c>
      <c r="G259" s="14">
        <f aca="true" t="shared" si="155" ref="G259:N259">G260</f>
        <v>10000</v>
      </c>
      <c r="H259" s="14">
        <f t="shared" si="155"/>
        <v>0</v>
      </c>
      <c r="I259" s="14">
        <f t="shared" si="155"/>
        <v>0</v>
      </c>
      <c r="J259" s="14">
        <f t="shared" si="155"/>
        <v>0</v>
      </c>
      <c r="K259" s="14">
        <f t="shared" si="155"/>
        <v>0</v>
      </c>
      <c r="L259" s="14">
        <f t="shared" si="155"/>
        <v>0</v>
      </c>
      <c r="M259" s="14">
        <f t="shared" si="155"/>
        <v>0</v>
      </c>
      <c r="N259" s="14">
        <f t="shared" si="155"/>
        <v>0</v>
      </c>
    </row>
    <row r="260" spans="1:14" s="11" customFormat="1" ht="18" customHeight="1">
      <c r="A260" s="104"/>
      <c r="B260" s="61">
        <v>42</v>
      </c>
      <c r="C260" s="62" t="s">
        <v>383</v>
      </c>
      <c r="D260" s="63">
        <f>D261</f>
        <v>10000</v>
      </c>
      <c r="E260" s="63">
        <f>E261</f>
        <v>0</v>
      </c>
      <c r="F260" s="63">
        <f t="shared" si="154"/>
        <v>10000</v>
      </c>
      <c r="G260" s="63">
        <f aca="true" t="shared" si="156" ref="G260:N260">G261</f>
        <v>10000</v>
      </c>
      <c r="H260" s="63">
        <f t="shared" si="156"/>
        <v>0</v>
      </c>
      <c r="I260" s="63">
        <f t="shared" si="156"/>
        <v>0</v>
      </c>
      <c r="J260" s="63">
        <f t="shared" si="156"/>
        <v>0</v>
      </c>
      <c r="K260" s="63">
        <f t="shared" si="156"/>
        <v>0</v>
      </c>
      <c r="L260" s="63">
        <f t="shared" si="156"/>
        <v>0</v>
      </c>
      <c r="M260" s="63">
        <f t="shared" si="156"/>
        <v>0</v>
      </c>
      <c r="N260" s="63">
        <f t="shared" si="156"/>
        <v>0</v>
      </c>
    </row>
    <row r="261" spans="1:14" s="96" customFormat="1" ht="15" customHeight="1">
      <c r="A261" s="105"/>
      <c r="B261" s="93" t="s">
        <v>100</v>
      </c>
      <c r="C261" s="94" t="s">
        <v>384</v>
      </c>
      <c r="D261" s="59">
        <v>10000</v>
      </c>
      <c r="E261" s="59">
        <f>F261-D261</f>
        <v>0</v>
      </c>
      <c r="F261" s="59">
        <f t="shared" si="154"/>
        <v>10000</v>
      </c>
      <c r="G261" s="59">
        <v>10000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</row>
    <row r="262" spans="1:14" s="11" customFormat="1" ht="24.75" customHeight="1">
      <c r="A262" s="102" t="s">
        <v>76</v>
      </c>
      <c r="B262" s="169" t="s">
        <v>589</v>
      </c>
      <c r="C262" s="170"/>
      <c r="D262" s="14">
        <f>D263</f>
        <v>0</v>
      </c>
      <c r="E262" s="14">
        <f>E263</f>
        <v>0</v>
      </c>
      <c r="F262" s="115">
        <f t="shared" si="154"/>
        <v>0</v>
      </c>
      <c r="G262" s="14">
        <f aca="true" t="shared" si="157" ref="G262:N262">G263</f>
        <v>0</v>
      </c>
      <c r="H262" s="14">
        <f t="shared" si="157"/>
        <v>0</v>
      </c>
      <c r="I262" s="14">
        <f t="shared" si="157"/>
        <v>0</v>
      </c>
      <c r="J262" s="14">
        <f t="shared" si="157"/>
        <v>0</v>
      </c>
      <c r="K262" s="14">
        <f t="shared" si="157"/>
        <v>0</v>
      </c>
      <c r="L262" s="14">
        <f t="shared" si="157"/>
        <v>0</v>
      </c>
      <c r="M262" s="14">
        <f t="shared" si="157"/>
        <v>0</v>
      </c>
      <c r="N262" s="14">
        <f t="shared" si="157"/>
        <v>0</v>
      </c>
    </row>
    <row r="263" spans="1:14" s="11" customFormat="1" ht="18" customHeight="1">
      <c r="A263" s="104"/>
      <c r="B263" s="61" t="s">
        <v>6</v>
      </c>
      <c r="C263" s="62" t="s">
        <v>416</v>
      </c>
      <c r="D263" s="63">
        <f>D264</f>
        <v>0</v>
      </c>
      <c r="E263" s="63">
        <f>E264</f>
        <v>0</v>
      </c>
      <c r="F263" s="63">
        <f t="shared" si="154"/>
        <v>0</v>
      </c>
      <c r="G263" s="63">
        <f aca="true" t="shared" si="158" ref="G263:N263">G264</f>
        <v>0</v>
      </c>
      <c r="H263" s="63">
        <f t="shared" si="158"/>
        <v>0</v>
      </c>
      <c r="I263" s="63">
        <f t="shared" si="158"/>
        <v>0</v>
      </c>
      <c r="J263" s="63">
        <f t="shared" si="158"/>
        <v>0</v>
      </c>
      <c r="K263" s="63">
        <f t="shared" si="158"/>
        <v>0</v>
      </c>
      <c r="L263" s="63">
        <f t="shared" si="158"/>
        <v>0</v>
      </c>
      <c r="M263" s="63">
        <f t="shared" si="158"/>
        <v>0</v>
      </c>
      <c r="N263" s="63">
        <f t="shared" si="158"/>
        <v>0</v>
      </c>
    </row>
    <row r="264" spans="1:14" s="96" customFormat="1" ht="15" customHeight="1">
      <c r="A264" s="105"/>
      <c r="B264" s="93" t="s">
        <v>8</v>
      </c>
      <c r="C264" s="94" t="s">
        <v>417</v>
      </c>
      <c r="D264" s="59">
        <v>0</v>
      </c>
      <c r="E264" s="59">
        <f>F264-D264</f>
        <v>0</v>
      </c>
      <c r="F264" s="59">
        <f t="shared" si="154"/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</row>
    <row r="265" spans="1:14" s="11" customFormat="1" ht="24.75" customHeight="1">
      <c r="A265" s="102" t="s">
        <v>76</v>
      </c>
      <c r="B265" s="169" t="s">
        <v>794</v>
      </c>
      <c r="C265" s="170"/>
      <c r="D265" s="14">
        <f>D266</f>
        <v>50000</v>
      </c>
      <c r="E265" s="14">
        <f>E266</f>
        <v>0</v>
      </c>
      <c r="F265" s="115">
        <f t="shared" si="154"/>
        <v>50000</v>
      </c>
      <c r="G265" s="14">
        <f aca="true" t="shared" si="159" ref="G265:N266">G266</f>
        <v>50000</v>
      </c>
      <c r="H265" s="14">
        <f t="shared" si="159"/>
        <v>0</v>
      </c>
      <c r="I265" s="14">
        <f t="shared" si="159"/>
        <v>0</v>
      </c>
      <c r="J265" s="14">
        <f t="shared" si="159"/>
        <v>0</v>
      </c>
      <c r="K265" s="14">
        <f t="shared" si="159"/>
        <v>0</v>
      </c>
      <c r="L265" s="14">
        <f t="shared" si="159"/>
        <v>0</v>
      </c>
      <c r="M265" s="14">
        <f t="shared" si="159"/>
        <v>0</v>
      </c>
      <c r="N265" s="14">
        <f t="shared" si="159"/>
        <v>0</v>
      </c>
    </row>
    <row r="266" spans="1:14" s="11" customFormat="1" ht="18" customHeight="1">
      <c r="A266" s="104"/>
      <c r="B266" s="61" t="s">
        <v>204</v>
      </c>
      <c r="C266" s="62" t="s">
        <v>388</v>
      </c>
      <c r="D266" s="63">
        <f>D267</f>
        <v>50000</v>
      </c>
      <c r="E266" s="63">
        <f>E267</f>
        <v>0</v>
      </c>
      <c r="F266" s="63">
        <f t="shared" si="154"/>
        <v>50000</v>
      </c>
      <c r="G266" s="63">
        <f>G267</f>
        <v>50000</v>
      </c>
      <c r="H266" s="63">
        <f t="shared" si="159"/>
        <v>0</v>
      </c>
      <c r="I266" s="63">
        <f t="shared" si="159"/>
        <v>0</v>
      </c>
      <c r="J266" s="63">
        <f t="shared" si="159"/>
        <v>0</v>
      </c>
      <c r="K266" s="63">
        <f t="shared" si="159"/>
        <v>0</v>
      </c>
      <c r="L266" s="63">
        <f t="shared" si="159"/>
        <v>0</v>
      </c>
      <c r="M266" s="63">
        <f t="shared" si="159"/>
        <v>0</v>
      </c>
      <c r="N266" s="63">
        <f t="shared" si="159"/>
        <v>0</v>
      </c>
    </row>
    <row r="267" spans="1:14" s="96" customFormat="1" ht="15" customHeight="1">
      <c r="A267" s="105"/>
      <c r="B267" s="93" t="s">
        <v>205</v>
      </c>
      <c r="C267" s="94" t="s">
        <v>396</v>
      </c>
      <c r="D267" s="59">
        <v>50000</v>
      </c>
      <c r="E267" s="59">
        <f>F267-D267</f>
        <v>0</v>
      </c>
      <c r="F267" s="59">
        <f t="shared" si="154"/>
        <v>50000</v>
      </c>
      <c r="G267" s="59">
        <v>50000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</row>
    <row r="268" spans="1:14" s="146" customFormat="1" ht="15" customHeight="1">
      <c r="A268" s="165" t="s">
        <v>17</v>
      </c>
      <c r="B268" s="165" t="s">
        <v>234</v>
      </c>
      <c r="C268" s="166" t="s">
        <v>27</v>
      </c>
      <c r="D268" s="165" t="s">
        <v>743</v>
      </c>
      <c r="E268" s="165" t="s">
        <v>559</v>
      </c>
      <c r="F268" s="167" t="s">
        <v>744</v>
      </c>
      <c r="G268" s="166" t="s">
        <v>705</v>
      </c>
      <c r="H268" s="166"/>
      <c r="I268" s="166"/>
      <c r="J268" s="166"/>
      <c r="K268" s="166"/>
      <c r="L268" s="166"/>
      <c r="M268" s="166"/>
      <c r="N268" s="166"/>
    </row>
    <row r="269" spans="1:14" s="126" customFormat="1" ht="53.25" customHeight="1">
      <c r="A269" s="166"/>
      <c r="B269" s="166"/>
      <c r="C269" s="166"/>
      <c r="D269" s="166"/>
      <c r="E269" s="166"/>
      <c r="F269" s="168"/>
      <c r="G269" s="53" t="s">
        <v>813</v>
      </c>
      <c r="H269" s="53" t="s">
        <v>18</v>
      </c>
      <c r="I269" s="53" t="s">
        <v>165</v>
      </c>
      <c r="J269" s="53" t="s">
        <v>166</v>
      </c>
      <c r="K269" s="53" t="s">
        <v>19</v>
      </c>
      <c r="L269" s="53" t="s">
        <v>814</v>
      </c>
      <c r="M269" s="53" t="s">
        <v>792</v>
      </c>
      <c r="N269" s="53" t="s">
        <v>290</v>
      </c>
    </row>
    <row r="270" spans="1:14" s="55" customFormat="1" ht="10.5" customHeight="1">
      <c r="A270" s="54">
        <v>1</v>
      </c>
      <c r="B270" s="54">
        <v>2</v>
      </c>
      <c r="C270" s="54">
        <v>3</v>
      </c>
      <c r="D270" s="54">
        <v>4</v>
      </c>
      <c r="E270" s="54">
        <v>5</v>
      </c>
      <c r="F270" s="54">
        <v>6</v>
      </c>
      <c r="G270" s="54">
        <v>7</v>
      </c>
      <c r="H270" s="54">
        <v>8</v>
      </c>
      <c r="I270" s="54">
        <v>9</v>
      </c>
      <c r="J270" s="54">
        <v>10</v>
      </c>
      <c r="K270" s="54">
        <v>11</v>
      </c>
      <c r="L270" s="54">
        <v>12</v>
      </c>
      <c r="M270" s="54">
        <v>13</v>
      </c>
      <c r="N270" s="54">
        <v>14</v>
      </c>
    </row>
    <row r="271" spans="1:14" s="11" customFormat="1" ht="30" customHeight="1">
      <c r="A271" s="110"/>
      <c r="B271" s="171" t="s">
        <v>590</v>
      </c>
      <c r="C271" s="172"/>
      <c r="D271" s="15">
        <f>D272+D277+D281+D284+D287+D291+D294+D299+D302+D315</f>
        <v>3947500</v>
      </c>
      <c r="E271" s="15">
        <f>E272+E277+E281+E284+E287+E291+E294+E299+E302+E315</f>
        <v>1049500</v>
      </c>
      <c r="F271" s="15">
        <f t="shared" si="149"/>
        <v>4997000</v>
      </c>
      <c r="G271" s="15">
        <f aca="true" t="shared" si="160" ref="G271:N271">G272+G277+G281+G284+G287+G291+G294+G299+G302+G315</f>
        <v>522400</v>
      </c>
      <c r="H271" s="15">
        <f t="shared" si="160"/>
        <v>1381600</v>
      </c>
      <c r="I271" s="15">
        <f t="shared" si="160"/>
        <v>250000</v>
      </c>
      <c r="J271" s="15">
        <f t="shared" si="160"/>
        <v>1578000</v>
      </c>
      <c r="K271" s="15">
        <f t="shared" si="160"/>
        <v>0</v>
      </c>
      <c r="L271" s="15">
        <f t="shared" si="160"/>
        <v>0</v>
      </c>
      <c r="M271" s="15">
        <f t="shared" si="160"/>
        <v>0</v>
      </c>
      <c r="N271" s="15">
        <f t="shared" si="160"/>
        <v>1265000</v>
      </c>
    </row>
    <row r="272" spans="1:14" s="11" customFormat="1" ht="24.75" customHeight="1">
      <c r="A272" s="102" t="s">
        <v>77</v>
      </c>
      <c r="B272" s="169" t="s">
        <v>591</v>
      </c>
      <c r="C272" s="170"/>
      <c r="D272" s="14">
        <f>D273</f>
        <v>0</v>
      </c>
      <c r="E272" s="14">
        <f>E273</f>
        <v>0</v>
      </c>
      <c r="F272" s="115">
        <f t="shared" si="149"/>
        <v>0</v>
      </c>
      <c r="G272" s="14">
        <f aca="true" t="shared" si="161" ref="G272:N272">G273</f>
        <v>0</v>
      </c>
      <c r="H272" s="14">
        <f t="shared" si="161"/>
        <v>0</v>
      </c>
      <c r="I272" s="14">
        <f t="shared" si="161"/>
        <v>0</v>
      </c>
      <c r="J272" s="14">
        <f t="shared" si="161"/>
        <v>0</v>
      </c>
      <c r="K272" s="14">
        <f t="shared" si="161"/>
        <v>0</v>
      </c>
      <c r="L272" s="14">
        <f t="shared" si="161"/>
        <v>0</v>
      </c>
      <c r="M272" s="14">
        <f t="shared" si="161"/>
        <v>0</v>
      </c>
      <c r="N272" s="14">
        <f t="shared" si="161"/>
        <v>0</v>
      </c>
    </row>
    <row r="273" spans="1:14" s="11" customFormat="1" ht="18" customHeight="1">
      <c r="A273" s="104"/>
      <c r="B273" s="61">
        <v>32</v>
      </c>
      <c r="C273" s="62" t="s">
        <v>10</v>
      </c>
      <c r="D273" s="63">
        <f>D274+D275+D276</f>
        <v>0</v>
      </c>
      <c r="E273" s="63">
        <f>E274+E275+E276</f>
        <v>0</v>
      </c>
      <c r="F273" s="63">
        <f t="shared" si="149"/>
        <v>0</v>
      </c>
      <c r="G273" s="63">
        <f aca="true" t="shared" si="162" ref="G273:N273">G274+G275+G276</f>
        <v>0</v>
      </c>
      <c r="H273" s="63">
        <f t="shared" si="162"/>
        <v>0</v>
      </c>
      <c r="I273" s="63">
        <f t="shared" si="162"/>
        <v>0</v>
      </c>
      <c r="J273" s="63">
        <f t="shared" si="162"/>
        <v>0</v>
      </c>
      <c r="K273" s="63">
        <f t="shared" si="162"/>
        <v>0</v>
      </c>
      <c r="L273" s="63">
        <f t="shared" si="162"/>
        <v>0</v>
      </c>
      <c r="M273" s="63">
        <f>M274+M275+M276</f>
        <v>0</v>
      </c>
      <c r="N273" s="63">
        <f t="shared" si="162"/>
        <v>0</v>
      </c>
    </row>
    <row r="274" spans="1:14" s="96" customFormat="1" ht="15" customHeight="1">
      <c r="A274" s="105"/>
      <c r="B274" s="93">
        <v>322</v>
      </c>
      <c r="C274" s="94" t="s">
        <v>365</v>
      </c>
      <c r="D274" s="59">
        <v>0</v>
      </c>
      <c r="E274" s="59">
        <f>F274-D274</f>
        <v>0</v>
      </c>
      <c r="F274" s="59">
        <f t="shared" si="149"/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</row>
    <row r="275" spans="1:14" s="96" customFormat="1" ht="15" customHeight="1">
      <c r="A275" s="105"/>
      <c r="B275" s="93">
        <v>323</v>
      </c>
      <c r="C275" s="94" t="s">
        <v>371</v>
      </c>
      <c r="D275" s="59">
        <v>0</v>
      </c>
      <c r="E275" s="59">
        <f>F275-D275</f>
        <v>0</v>
      </c>
      <c r="F275" s="59">
        <f t="shared" si="149"/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0</v>
      </c>
      <c r="N275" s="59">
        <v>0</v>
      </c>
    </row>
    <row r="276" spans="1:14" s="96" customFormat="1" ht="15" customHeight="1">
      <c r="A276" s="105"/>
      <c r="B276" s="93">
        <v>329</v>
      </c>
      <c r="C276" s="94" t="s">
        <v>366</v>
      </c>
      <c r="D276" s="59">
        <v>0</v>
      </c>
      <c r="E276" s="59">
        <f>F276-D276</f>
        <v>0</v>
      </c>
      <c r="F276" s="59">
        <f t="shared" si="149"/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</row>
    <row r="277" spans="1:14" s="11" customFormat="1" ht="24.75" customHeight="1">
      <c r="A277" s="102" t="s">
        <v>77</v>
      </c>
      <c r="B277" s="169" t="s">
        <v>690</v>
      </c>
      <c r="C277" s="170"/>
      <c r="D277" s="14">
        <f>D278</f>
        <v>0</v>
      </c>
      <c r="E277" s="14">
        <f>E278</f>
        <v>0</v>
      </c>
      <c r="F277" s="115">
        <f t="shared" si="149"/>
        <v>0</v>
      </c>
      <c r="G277" s="14">
        <f aca="true" t="shared" si="163" ref="G277:N277">G278</f>
        <v>0</v>
      </c>
      <c r="H277" s="14">
        <f t="shared" si="163"/>
        <v>0</v>
      </c>
      <c r="I277" s="14">
        <f t="shared" si="163"/>
        <v>0</v>
      </c>
      <c r="J277" s="14">
        <f t="shared" si="163"/>
        <v>0</v>
      </c>
      <c r="K277" s="14">
        <f t="shared" si="163"/>
        <v>0</v>
      </c>
      <c r="L277" s="14">
        <f t="shared" si="163"/>
        <v>0</v>
      </c>
      <c r="M277" s="14">
        <f t="shared" si="163"/>
        <v>0</v>
      </c>
      <c r="N277" s="14">
        <f t="shared" si="163"/>
        <v>0</v>
      </c>
    </row>
    <row r="278" spans="1:14" s="11" customFormat="1" ht="18" customHeight="1">
      <c r="A278" s="104"/>
      <c r="B278" s="61">
        <v>32</v>
      </c>
      <c r="C278" s="62" t="s">
        <v>10</v>
      </c>
      <c r="D278" s="63">
        <f>D279+D280</f>
        <v>0</v>
      </c>
      <c r="E278" s="63">
        <f>E279+E280</f>
        <v>0</v>
      </c>
      <c r="F278" s="63">
        <f t="shared" si="149"/>
        <v>0</v>
      </c>
      <c r="G278" s="63">
        <f aca="true" t="shared" si="164" ref="G278:N278">G279+G280</f>
        <v>0</v>
      </c>
      <c r="H278" s="63">
        <f t="shared" si="164"/>
        <v>0</v>
      </c>
      <c r="I278" s="63">
        <f t="shared" si="164"/>
        <v>0</v>
      </c>
      <c r="J278" s="63">
        <f t="shared" si="164"/>
        <v>0</v>
      </c>
      <c r="K278" s="63">
        <f t="shared" si="164"/>
        <v>0</v>
      </c>
      <c r="L278" s="63">
        <f t="shared" si="164"/>
        <v>0</v>
      </c>
      <c r="M278" s="63">
        <f>M279+M280</f>
        <v>0</v>
      </c>
      <c r="N278" s="63">
        <f t="shared" si="164"/>
        <v>0</v>
      </c>
    </row>
    <row r="279" spans="1:14" s="96" customFormat="1" ht="15" customHeight="1">
      <c r="A279" s="105"/>
      <c r="B279" s="93">
        <v>323</v>
      </c>
      <c r="C279" s="94" t="s">
        <v>371</v>
      </c>
      <c r="D279" s="59">
        <v>0</v>
      </c>
      <c r="E279" s="59">
        <f>F279-D279</f>
        <v>0</v>
      </c>
      <c r="F279" s="59">
        <f t="shared" si="149"/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</row>
    <row r="280" spans="1:14" s="96" customFormat="1" ht="15" customHeight="1">
      <c r="A280" s="105"/>
      <c r="B280" s="93">
        <v>329</v>
      </c>
      <c r="C280" s="94" t="s">
        <v>366</v>
      </c>
      <c r="D280" s="59">
        <v>0</v>
      </c>
      <c r="E280" s="59">
        <f>F280-D280</f>
        <v>0</v>
      </c>
      <c r="F280" s="59">
        <f t="shared" si="149"/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" customHeight="1">
      <c r="A281" s="102" t="s">
        <v>77</v>
      </c>
      <c r="B281" s="169" t="s">
        <v>592</v>
      </c>
      <c r="C281" s="170"/>
      <c r="D281" s="14">
        <f>D282</f>
        <v>200000</v>
      </c>
      <c r="E281" s="14">
        <f>E282</f>
        <v>0</v>
      </c>
      <c r="F281" s="115">
        <f aca="true" t="shared" si="165" ref="F281:F286">SUM(G281:N281)</f>
        <v>200000</v>
      </c>
      <c r="G281" s="14">
        <f aca="true" t="shared" si="166" ref="G281:N281">G282</f>
        <v>200000</v>
      </c>
      <c r="H281" s="14">
        <f t="shared" si="166"/>
        <v>0</v>
      </c>
      <c r="I281" s="14">
        <f t="shared" si="166"/>
        <v>0</v>
      </c>
      <c r="J281" s="14">
        <f t="shared" si="166"/>
        <v>0</v>
      </c>
      <c r="K281" s="14">
        <f t="shared" si="166"/>
        <v>0</v>
      </c>
      <c r="L281" s="14">
        <f t="shared" si="166"/>
        <v>0</v>
      </c>
      <c r="M281" s="14">
        <f t="shared" si="166"/>
        <v>0</v>
      </c>
      <c r="N281" s="14">
        <f t="shared" si="166"/>
        <v>0</v>
      </c>
    </row>
    <row r="282" spans="1:14" s="11" customFormat="1" ht="18" customHeight="1">
      <c r="A282" s="104"/>
      <c r="B282" s="61">
        <v>38</v>
      </c>
      <c r="C282" s="62" t="s">
        <v>376</v>
      </c>
      <c r="D282" s="63">
        <f>D283</f>
        <v>200000</v>
      </c>
      <c r="E282" s="63">
        <f>E283</f>
        <v>0</v>
      </c>
      <c r="F282" s="63">
        <f t="shared" si="165"/>
        <v>200000</v>
      </c>
      <c r="G282" s="63">
        <f aca="true" t="shared" si="167" ref="G282:N282">G283</f>
        <v>200000</v>
      </c>
      <c r="H282" s="63">
        <f t="shared" si="167"/>
        <v>0</v>
      </c>
      <c r="I282" s="63">
        <f t="shared" si="167"/>
        <v>0</v>
      </c>
      <c r="J282" s="63">
        <f t="shared" si="167"/>
        <v>0</v>
      </c>
      <c r="K282" s="63">
        <f t="shared" si="167"/>
        <v>0</v>
      </c>
      <c r="L282" s="63">
        <f t="shared" si="167"/>
        <v>0</v>
      </c>
      <c r="M282" s="63">
        <f t="shared" si="167"/>
        <v>0</v>
      </c>
      <c r="N282" s="63">
        <f t="shared" si="167"/>
        <v>0</v>
      </c>
    </row>
    <row r="283" spans="1:14" s="96" customFormat="1" ht="15" customHeight="1">
      <c r="A283" s="105"/>
      <c r="B283" s="93">
        <v>381</v>
      </c>
      <c r="C283" s="94" t="s">
        <v>377</v>
      </c>
      <c r="D283" s="59">
        <v>200000</v>
      </c>
      <c r="E283" s="59">
        <f>F283-D283</f>
        <v>0</v>
      </c>
      <c r="F283" s="59">
        <f t="shared" si="165"/>
        <v>200000</v>
      </c>
      <c r="G283" s="59">
        <v>200000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</row>
    <row r="284" spans="1:14" s="11" customFormat="1" ht="24.75" customHeight="1">
      <c r="A284" s="102" t="s">
        <v>77</v>
      </c>
      <c r="B284" s="173" t="s">
        <v>593</v>
      </c>
      <c r="C284" s="174"/>
      <c r="D284" s="14">
        <f>D285</f>
        <v>0</v>
      </c>
      <c r="E284" s="14">
        <f>E285</f>
        <v>0</v>
      </c>
      <c r="F284" s="115">
        <f t="shared" si="165"/>
        <v>0</v>
      </c>
      <c r="G284" s="14">
        <f aca="true" t="shared" si="168" ref="G284:N284">G285</f>
        <v>0</v>
      </c>
      <c r="H284" s="14">
        <f t="shared" si="168"/>
        <v>0</v>
      </c>
      <c r="I284" s="14">
        <f t="shared" si="168"/>
        <v>0</v>
      </c>
      <c r="J284" s="14">
        <f t="shared" si="168"/>
        <v>0</v>
      </c>
      <c r="K284" s="14">
        <f t="shared" si="168"/>
        <v>0</v>
      </c>
      <c r="L284" s="14">
        <f t="shared" si="168"/>
        <v>0</v>
      </c>
      <c r="M284" s="14">
        <f t="shared" si="168"/>
        <v>0</v>
      </c>
      <c r="N284" s="14">
        <f t="shared" si="168"/>
        <v>0</v>
      </c>
    </row>
    <row r="285" spans="1:14" s="11" customFormat="1" ht="18" customHeight="1">
      <c r="A285" s="104"/>
      <c r="B285" s="61" t="s">
        <v>204</v>
      </c>
      <c r="C285" s="62" t="s">
        <v>388</v>
      </c>
      <c r="D285" s="63">
        <f>D286</f>
        <v>0</v>
      </c>
      <c r="E285" s="63">
        <f>E286</f>
        <v>0</v>
      </c>
      <c r="F285" s="63">
        <f t="shared" si="165"/>
        <v>0</v>
      </c>
      <c r="G285" s="63">
        <f>G286</f>
        <v>0</v>
      </c>
      <c r="H285" s="63">
        <f aca="true" t="shared" si="169" ref="H285:N285">H286</f>
        <v>0</v>
      </c>
      <c r="I285" s="63">
        <f t="shared" si="169"/>
        <v>0</v>
      </c>
      <c r="J285" s="63">
        <f t="shared" si="169"/>
        <v>0</v>
      </c>
      <c r="K285" s="63">
        <f t="shared" si="169"/>
        <v>0</v>
      </c>
      <c r="L285" s="63">
        <f t="shared" si="169"/>
        <v>0</v>
      </c>
      <c r="M285" s="63">
        <f t="shared" si="169"/>
        <v>0</v>
      </c>
      <c r="N285" s="63">
        <f t="shared" si="169"/>
        <v>0</v>
      </c>
    </row>
    <row r="286" spans="1:14" s="96" customFormat="1" ht="15" customHeight="1">
      <c r="A286" s="105"/>
      <c r="B286" s="93" t="s">
        <v>237</v>
      </c>
      <c r="C286" s="94" t="s">
        <v>389</v>
      </c>
      <c r="D286" s="59">
        <v>0</v>
      </c>
      <c r="E286" s="59">
        <f>F286-D286</f>
        <v>0</v>
      </c>
      <c r="F286" s="59">
        <f t="shared" si="165"/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</row>
    <row r="287" spans="1:14" s="11" customFormat="1" ht="24" customHeight="1">
      <c r="A287" s="102" t="s">
        <v>77</v>
      </c>
      <c r="B287" s="169" t="s">
        <v>594</v>
      </c>
      <c r="C287" s="170"/>
      <c r="D287" s="14">
        <f>D288</f>
        <v>562500</v>
      </c>
      <c r="E287" s="14">
        <f>E288</f>
        <v>-26500</v>
      </c>
      <c r="F287" s="115">
        <f aca="true" t="shared" si="170" ref="F287:F297">SUM(G287:N287)</f>
        <v>536000</v>
      </c>
      <c r="G287" s="14">
        <f aca="true" t="shared" si="171" ref="G287:N287">G288</f>
        <v>271000</v>
      </c>
      <c r="H287" s="14">
        <f t="shared" si="171"/>
        <v>70000</v>
      </c>
      <c r="I287" s="14">
        <f t="shared" si="171"/>
        <v>0</v>
      </c>
      <c r="J287" s="14">
        <f t="shared" si="171"/>
        <v>195000</v>
      </c>
      <c r="K287" s="14">
        <f t="shared" si="171"/>
        <v>0</v>
      </c>
      <c r="L287" s="14">
        <f t="shared" si="171"/>
        <v>0</v>
      </c>
      <c r="M287" s="14">
        <f t="shared" si="171"/>
        <v>0</v>
      </c>
      <c r="N287" s="14">
        <f t="shared" si="171"/>
        <v>0</v>
      </c>
    </row>
    <row r="288" spans="1:14" s="11" customFormat="1" ht="18" customHeight="1">
      <c r="A288" s="104"/>
      <c r="B288" s="61">
        <v>32</v>
      </c>
      <c r="C288" s="62" t="s">
        <v>10</v>
      </c>
      <c r="D288" s="63">
        <f>D289+D290</f>
        <v>562500</v>
      </c>
      <c r="E288" s="63">
        <f>E289+E290</f>
        <v>-26500</v>
      </c>
      <c r="F288" s="63">
        <f t="shared" si="170"/>
        <v>536000</v>
      </c>
      <c r="G288" s="63">
        <f aca="true" t="shared" si="172" ref="G288:N288">G289+G290</f>
        <v>271000</v>
      </c>
      <c r="H288" s="63">
        <f t="shared" si="172"/>
        <v>70000</v>
      </c>
      <c r="I288" s="63">
        <f t="shared" si="172"/>
        <v>0</v>
      </c>
      <c r="J288" s="63">
        <f t="shared" si="172"/>
        <v>195000</v>
      </c>
      <c r="K288" s="63">
        <f t="shared" si="172"/>
        <v>0</v>
      </c>
      <c r="L288" s="63">
        <f t="shared" si="172"/>
        <v>0</v>
      </c>
      <c r="M288" s="63">
        <f>M289+M290</f>
        <v>0</v>
      </c>
      <c r="N288" s="63">
        <f t="shared" si="172"/>
        <v>0</v>
      </c>
    </row>
    <row r="289" spans="1:14" s="96" customFormat="1" ht="14.25" customHeight="1">
      <c r="A289" s="105"/>
      <c r="B289" s="93">
        <v>322</v>
      </c>
      <c r="C289" s="94" t="s">
        <v>365</v>
      </c>
      <c r="D289" s="59">
        <v>90000</v>
      </c>
      <c r="E289" s="59">
        <f>F289-D289</f>
        <v>0</v>
      </c>
      <c r="F289" s="59">
        <f t="shared" si="170"/>
        <v>90000</v>
      </c>
      <c r="G289" s="59">
        <v>90000</v>
      </c>
      <c r="H289" s="59">
        <v>0</v>
      </c>
      <c r="I289" s="59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</row>
    <row r="290" spans="1:14" s="96" customFormat="1" ht="14.25" customHeight="1">
      <c r="A290" s="105"/>
      <c r="B290" s="93">
        <v>323</v>
      </c>
      <c r="C290" s="94" t="s">
        <v>371</v>
      </c>
      <c r="D290" s="59">
        <v>472500</v>
      </c>
      <c r="E290" s="59">
        <f>F290-D290</f>
        <v>-26500</v>
      </c>
      <c r="F290" s="59">
        <f t="shared" si="170"/>
        <v>446000</v>
      </c>
      <c r="G290" s="59">
        <v>181000</v>
      </c>
      <c r="H290" s="59">
        <v>70000</v>
      </c>
      <c r="I290" s="59">
        <v>0</v>
      </c>
      <c r="J290" s="59">
        <v>195000</v>
      </c>
      <c r="K290" s="59">
        <v>0</v>
      </c>
      <c r="L290" s="59">
        <v>0</v>
      </c>
      <c r="M290" s="59">
        <v>0</v>
      </c>
      <c r="N290" s="59">
        <v>0</v>
      </c>
    </row>
    <row r="291" spans="1:14" s="11" customFormat="1" ht="24" customHeight="1">
      <c r="A291" s="102" t="s">
        <v>77</v>
      </c>
      <c r="B291" s="169" t="s">
        <v>595</v>
      </c>
      <c r="C291" s="170"/>
      <c r="D291" s="14">
        <f>D292</f>
        <v>1100000</v>
      </c>
      <c r="E291" s="14">
        <f>E292</f>
        <v>0</v>
      </c>
      <c r="F291" s="115">
        <f t="shared" si="170"/>
        <v>1100000</v>
      </c>
      <c r="G291" s="14">
        <f aca="true" t="shared" si="173" ref="G291:N291">G292</f>
        <v>31400</v>
      </c>
      <c r="H291" s="14">
        <f t="shared" si="173"/>
        <v>156600</v>
      </c>
      <c r="I291" s="14">
        <f t="shared" si="173"/>
        <v>100000</v>
      </c>
      <c r="J291" s="14">
        <f t="shared" si="173"/>
        <v>812000</v>
      </c>
      <c r="K291" s="14">
        <f t="shared" si="173"/>
        <v>0</v>
      </c>
      <c r="L291" s="14">
        <f t="shared" si="173"/>
        <v>0</v>
      </c>
      <c r="M291" s="14">
        <f t="shared" si="173"/>
        <v>0</v>
      </c>
      <c r="N291" s="14">
        <f t="shared" si="173"/>
        <v>0</v>
      </c>
    </row>
    <row r="292" spans="1:14" s="11" customFormat="1" ht="18" customHeight="1">
      <c r="A292" s="104"/>
      <c r="B292" s="61">
        <v>45</v>
      </c>
      <c r="C292" s="62" t="s">
        <v>390</v>
      </c>
      <c r="D292" s="63">
        <f>D293</f>
        <v>1100000</v>
      </c>
      <c r="E292" s="63">
        <f>E293</f>
        <v>0</v>
      </c>
      <c r="F292" s="63">
        <f t="shared" si="170"/>
        <v>1100000</v>
      </c>
      <c r="G292" s="63">
        <f>G293</f>
        <v>31400</v>
      </c>
      <c r="H292" s="63">
        <f aca="true" t="shared" si="174" ref="H292:N292">H293</f>
        <v>156600</v>
      </c>
      <c r="I292" s="63">
        <f t="shared" si="174"/>
        <v>100000</v>
      </c>
      <c r="J292" s="63">
        <f t="shared" si="174"/>
        <v>812000</v>
      </c>
      <c r="K292" s="63">
        <f t="shared" si="174"/>
        <v>0</v>
      </c>
      <c r="L292" s="63">
        <f t="shared" si="174"/>
        <v>0</v>
      </c>
      <c r="M292" s="63">
        <f t="shared" si="174"/>
        <v>0</v>
      </c>
      <c r="N292" s="63">
        <f t="shared" si="174"/>
        <v>0</v>
      </c>
    </row>
    <row r="293" spans="1:14" s="96" customFormat="1" ht="14.25" customHeight="1">
      <c r="A293" s="105"/>
      <c r="B293" s="93">
        <v>451</v>
      </c>
      <c r="C293" s="94" t="s">
        <v>391</v>
      </c>
      <c r="D293" s="59">
        <v>1100000</v>
      </c>
      <c r="E293" s="59">
        <f>F293-D293</f>
        <v>0</v>
      </c>
      <c r="F293" s="59">
        <f t="shared" si="170"/>
        <v>1100000</v>
      </c>
      <c r="G293" s="59">
        <v>31400</v>
      </c>
      <c r="H293" s="59">
        <v>156600</v>
      </c>
      <c r="I293" s="59">
        <v>100000</v>
      </c>
      <c r="J293" s="59">
        <v>812000</v>
      </c>
      <c r="K293" s="59">
        <v>0</v>
      </c>
      <c r="L293" s="59">
        <v>0</v>
      </c>
      <c r="M293" s="59">
        <v>0</v>
      </c>
      <c r="N293" s="59">
        <v>0</v>
      </c>
    </row>
    <row r="294" spans="1:14" s="11" customFormat="1" ht="24" customHeight="1">
      <c r="A294" s="102" t="s">
        <v>77</v>
      </c>
      <c r="B294" s="169" t="s">
        <v>596</v>
      </c>
      <c r="C294" s="170"/>
      <c r="D294" s="14">
        <f>D295+D297</f>
        <v>0</v>
      </c>
      <c r="E294" s="14">
        <f>E295+E297</f>
        <v>0</v>
      </c>
      <c r="F294" s="120">
        <f t="shared" si="170"/>
        <v>0</v>
      </c>
      <c r="G294" s="14">
        <f aca="true" t="shared" si="175" ref="G294:N294">G295+G297</f>
        <v>0</v>
      </c>
      <c r="H294" s="14">
        <f t="shared" si="175"/>
        <v>0</v>
      </c>
      <c r="I294" s="14">
        <f t="shared" si="175"/>
        <v>0</v>
      </c>
      <c r="J294" s="14">
        <f t="shared" si="175"/>
        <v>0</v>
      </c>
      <c r="K294" s="14">
        <f t="shared" si="175"/>
        <v>0</v>
      </c>
      <c r="L294" s="14">
        <f t="shared" si="175"/>
        <v>0</v>
      </c>
      <c r="M294" s="14">
        <f t="shared" si="175"/>
        <v>0</v>
      </c>
      <c r="N294" s="14">
        <f t="shared" si="175"/>
        <v>0</v>
      </c>
    </row>
    <row r="295" spans="1:14" s="11" customFormat="1" ht="18" customHeight="1">
      <c r="A295" s="104"/>
      <c r="B295" s="61">
        <v>32</v>
      </c>
      <c r="C295" s="62" t="s">
        <v>10</v>
      </c>
      <c r="D295" s="63">
        <f>D296</f>
        <v>0</v>
      </c>
      <c r="E295" s="63">
        <f>E296</f>
        <v>0</v>
      </c>
      <c r="F295" s="63">
        <f t="shared" si="170"/>
        <v>0</v>
      </c>
      <c r="G295" s="63">
        <f>G296</f>
        <v>0</v>
      </c>
      <c r="H295" s="63">
        <f aca="true" t="shared" si="176" ref="H295:N295">H296</f>
        <v>0</v>
      </c>
      <c r="I295" s="63">
        <f t="shared" si="176"/>
        <v>0</v>
      </c>
      <c r="J295" s="63">
        <f t="shared" si="176"/>
        <v>0</v>
      </c>
      <c r="K295" s="63">
        <f t="shared" si="176"/>
        <v>0</v>
      </c>
      <c r="L295" s="63">
        <f t="shared" si="176"/>
        <v>0</v>
      </c>
      <c r="M295" s="63">
        <f t="shared" si="176"/>
        <v>0</v>
      </c>
      <c r="N295" s="63">
        <f t="shared" si="176"/>
        <v>0</v>
      </c>
    </row>
    <row r="296" spans="1:14" s="96" customFormat="1" ht="14.25" customHeight="1">
      <c r="A296" s="105"/>
      <c r="B296" s="93">
        <v>322</v>
      </c>
      <c r="C296" s="94" t="s">
        <v>365</v>
      </c>
      <c r="D296" s="59">
        <v>0</v>
      </c>
      <c r="E296" s="59">
        <f>F296-D296</f>
        <v>0</v>
      </c>
      <c r="F296" s="59">
        <f t="shared" si="170"/>
        <v>0</v>
      </c>
      <c r="G296" s="59">
        <v>0</v>
      </c>
      <c r="H296" s="59">
        <v>0</v>
      </c>
      <c r="I296" s="59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</row>
    <row r="297" spans="1:14" s="11" customFormat="1" ht="18" customHeight="1">
      <c r="A297" s="104"/>
      <c r="B297" s="61">
        <v>42</v>
      </c>
      <c r="C297" s="61" t="s">
        <v>392</v>
      </c>
      <c r="D297" s="63">
        <f>D298</f>
        <v>0</v>
      </c>
      <c r="E297" s="63">
        <f>E298</f>
        <v>0</v>
      </c>
      <c r="F297" s="63">
        <f t="shared" si="170"/>
        <v>0</v>
      </c>
      <c r="G297" s="63">
        <f>G298</f>
        <v>0</v>
      </c>
      <c r="H297" s="63">
        <f aca="true" t="shared" si="177" ref="H297:N297">H298</f>
        <v>0</v>
      </c>
      <c r="I297" s="63">
        <f t="shared" si="177"/>
        <v>0</v>
      </c>
      <c r="J297" s="63">
        <f t="shared" si="177"/>
        <v>0</v>
      </c>
      <c r="K297" s="63">
        <f t="shared" si="177"/>
        <v>0</v>
      </c>
      <c r="L297" s="63">
        <f t="shared" si="177"/>
        <v>0</v>
      </c>
      <c r="M297" s="63">
        <f t="shared" si="177"/>
        <v>0</v>
      </c>
      <c r="N297" s="63">
        <f t="shared" si="177"/>
        <v>0</v>
      </c>
    </row>
    <row r="298" spans="1:14" s="96" customFormat="1" ht="14.25" customHeight="1">
      <c r="A298" s="105"/>
      <c r="B298" s="93" t="s">
        <v>99</v>
      </c>
      <c r="C298" s="94" t="s">
        <v>368</v>
      </c>
      <c r="D298" s="59">
        <v>0</v>
      </c>
      <c r="E298" s="59">
        <f>F298-D298</f>
        <v>0</v>
      </c>
      <c r="F298" s="59">
        <f>SUM(G298:N298)</f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</row>
    <row r="299" spans="1:14" s="11" customFormat="1" ht="24" customHeight="1">
      <c r="A299" s="102" t="s">
        <v>77</v>
      </c>
      <c r="B299" s="169" t="s">
        <v>597</v>
      </c>
      <c r="C299" s="170"/>
      <c r="D299" s="14">
        <f>D300</f>
        <v>70000</v>
      </c>
      <c r="E299" s="14">
        <f>E300</f>
        <v>421000</v>
      </c>
      <c r="F299" s="115">
        <f>SUM(G299:N299)</f>
        <v>491000</v>
      </c>
      <c r="G299" s="14">
        <f aca="true" t="shared" si="178" ref="G299:N299">G300</f>
        <v>20000</v>
      </c>
      <c r="H299" s="14">
        <f t="shared" si="178"/>
        <v>0</v>
      </c>
      <c r="I299" s="14">
        <f t="shared" si="178"/>
        <v>0</v>
      </c>
      <c r="J299" s="14">
        <f t="shared" si="178"/>
        <v>471000</v>
      </c>
      <c r="K299" s="14">
        <f t="shared" si="178"/>
        <v>0</v>
      </c>
      <c r="L299" s="14">
        <f t="shared" si="178"/>
        <v>0</v>
      </c>
      <c r="M299" s="14">
        <f t="shared" si="178"/>
        <v>0</v>
      </c>
      <c r="N299" s="14">
        <f t="shared" si="178"/>
        <v>0</v>
      </c>
    </row>
    <row r="300" spans="1:14" s="11" customFormat="1" ht="18" customHeight="1">
      <c r="A300" s="104"/>
      <c r="B300" s="61">
        <v>45</v>
      </c>
      <c r="C300" s="62" t="s">
        <v>390</v>
      </c>
      <c r="D300" s="63">
        <f>D301</f>
        <v>70000</v>
      </c>
      <c r="E300" s="63">
        <f>E301</f>
        <v>421000</v>
      </c>
      <c r="F300" s="63">
        <f>SUM(G300:N300)</f>
        <v>491000</v>
      </c>
      <c r="G300" s="63">
        <f aca="true" t="shared" si="179" ref="G300:N300">G301</f>
        <v>20000</v>
      </c>
      <c r="H300" s="63">
        <f t="shared" si="179"/>
        <v>0</v>
      </c>
      <c r="I300" s="63">
        <f t="shared" si="179"/>
        <v>0</v>
      </c>
      <c r="J300" s="63">
        <f t="shared" si="179"/>
        <v>471000</v>
      </c>
      <c r="K300" s="63">
        <f t="shared" si="179"/>
        <v>0</v>
      </c>
      <c r="L300" s="63">
        <f t="shared" si="179"/>
        <v>0</v>
      </c>
      <c r="M300" s="63">
        <f t="shared" si="179"/>
        <v>0</v>
      </c>
      <c r="N300" s="63">
        <f t="shared" si="179"/>
        <v>0</v>
      </c>
    </row>
    <row r="301" spans="1:14" s="96" customFormat="1" ht="14.25" customHeight="1">
      <c r="A301" s="105"/>
      <c r="B301" s="93">
        <v>451</v>
      </c>
      <c r="C301" s="94" t="s">
        <v>391</v>
      </c>
      <c r="D301" s="59">
        <v>70000</v>
      </c>
      <c r="E301" s="59">
        <f>F301-D301</f>
        <v>421000</v>
      </c>
      <c r="F301" s="59">
        <f>SUM(G301:N301)</f>
        <v>491000</v>
      </c>
      <c r="G301" s="59">
        <v>20000</v>
      </c>
      <c r="H301" s="59">
        <v>0</v>
      </c>
      <c r="I301" s="59">
        <v>0</v>
      </c>
      <c r="J301" s="59">
        <v>471000</v>
      </c>
      <c r="K301" s="59">
        <v>0</v>
      </c>
      <c r="L301" s="59">
        <v>0</v>
      </c>
      <c r="M301" s="59">
        <v>0</v>
      </c>
      <c r="N301" s="59">
        <v>0</v>
      </c>
    </row>
    <row r="302" spans="1:14" s="11" customFormat="1" ht="24" customHeight="1">
      <c r="A302" s="102" t="s">
        <v>77</v>
      </c>
      <c r="B302" s="169" t="s">
        <v>598</v>
      </c>
      <c r="C302" s="170"/>
      <c r="D302" s="14">
        <f>D306+D313</f>
        <v>0</v>
      </c>
      <c r="E302" s="14">
        <f>E306+E313</f>
        <v>0</v>
      </c>
      <c r="F302" s="115">
        <f aca="true" t="shared" si="180" ref="F302:F317">SUM(G302:N302)</f>
        <v>0</v>
      </c>
      <c r="G302" s="14">
        <f aca="true" t="shared" si="181" ref="G302:N302">G306+G313</f>
        <v>0</v>
      </c>
      <c r="H302" s="14">
        <f t="shared" si="181"/>
        <v>0</v>
      </c>
      <c r="I302" s="14">
        <f t="shared" si="181"/>
        <v>0</v>
      </c>
      <c r="J302" s="14">
        <f t="shared" si="181"/>
        <v>0</v>
      </c>
      <c r="K302" s="14">
        <f t="shared" si="181"/>
        <v>0</v>
      </c>
      <c r="L302" s="14">
        <f t="shared" si="181"/>
        <v>0</v>
      </c>
      <c r="M302" s="14">
        <f t="shared" si="181"/>
        <v>0</v>
      </c>
      <c r="N302" s="14">
        <f t="shared" si="181"/>
        <v>0</v>
      </c>
    </row>
    <row r="303" spans="1:14" s="55" customFormat="1" ht="15" customHeight="1">
      <c r="A303" s="165" t="s">
        <v>17</v>
      </c>
      <c r="B303" s="165" t="s">
        <v>234</v>
      </c>
      <c r="C303" s="166" t="s">
        <v>27</v>
      </c>
      <c r="D303" s="165" t="s">
        <v>743</v>
      </c>
      <c r="E303" s="165" t="s">
        <v>559</v>
      </c>
      <c r="F303" s="167" t="s">
        <v>744</v>
      </c>
      <c r="G303" s="166" t="s">
        <v>705</v>
      </c>
      <c r="H303" s="166"/>
      <c r="I303" s="166"/>
      <c r="J303" s="166"/>
      <c r="K303" s="166"/>
      <c r="L303" s="166"/>
      <c r="M303" s="166"/>
      <c r="N303" s="166"/>
    </row>
    <row r="304" spans="1:14" s="55" customFormat="1" ht="57.75" customHeight="1">
      <c r="A304" s="166"/>
      <c r="B304" s="166"/>
      <c r="C304" s="166"/>
      <c r="D304" s="166"/>
      <c r="E304" s="166"/>
      <c r="F304" s="168"/>
      <c r="G304" s="53" t="s">
        <v>813</v>
      </c>
      <c r="H304" s="53" t="s">
        <v>18</v>
      </c>
      <c r="I304" s="53" t="s">
        <v>165</v>
      </c>
      <c r="J304" s="53" t="s">
        <v>166</v>
      </c>
      <c r="K304" s="53" t="s">
        <v>19</v>
      </c>
      <c r="L304" s="53" t="s">
        <v>814</v>
      </c>
      <c r="M304" s="53" t="s">
        <v>792</v>
      </c>
      <c r="N304" s="53" t="s">
        <v>290</v>
      </c>
    </row>
    <row r="305" spans="1:14" s="55" customFormat="1" ht="10.5" customHeight="1">
      <c r="A305" s="54">
        <v>1</v>
      </c>
      <c r="B305" s="54">
        <v>2</v>
      </c>
      <c r="C305" s="54">
        <v>3</v>
      </c>
      <c r="D305" s="54">
        <v>4</v>
      </c>
      <c r="E305" s="54">
        <v>5</v>
      </c>
      <c r="F305" s="54">
        <v>6</v>
      </c>
      <c r="G305" s="54">
        <v>7</v>
      </c>
      <c r="H305" s="54">
        <v>8</v>
      </c>
      <c r="I305" s="54">
        <v>9</v>
      </c>
      <c r="J305" s="54">
        <v>10</v>
      </c>
      <c r="K305" s="54">
        <v>11</v>
      </c>
      <c r="L305" s="54">
        <v>12</v>
      </c>
      <c r="M305" s="54">
        <v>13</v>
      </c>
      <c r="N305" s="54">
        <v>14</v>
      </c>
    </row>
    <row r="306" spans="1:14" s="11" customFormat="1" ht="20.25" customHeight="1">
      <c r="A306" s="104"/>
      <c r="B306" s="61">
        <v>3</v>
      </c>
      <c r="C306" s="62" t="s">
        <v>3</v>
      </c>
      <c r="D306" s="63">
        <f>D307+D310</f>
        <v>0</v>
      </c>
      <c r="E306" s="63">
        <f>E307+E310</f>
        <v>0</v>
      </c>
      <c r="F306" s="63">
        <f t="shared" si="180"/>
        <v>0</v>
      </c>
      <c r="G306" s="63">
        <f aca="true" t="shared" si="182" ref="G306:N306">G307+G310</f>
        <v>0</v>
      </c>
      <c r="H306" s="63">
        <f t="shared" si="182"/>
        <v>0</v>
      </c>
      <c r="I306" s="63">
        <f t="shared" si="182"/>
        <v>0</v>
      </c>
      <c r="J306" s="63">
        <f t="shared" si="182"/>
        <v>0</v>
      </c>
      <c r="K306" s="63">
        <f t="shared" si="182"/>
        <v>0</v>
      </c>
      <c r="L306" s="63">
        <f t="shared" si="182"/>
        <v>0</v>
      </c>
      <c r="M306" s="63">
        <f t="shared" si="182"/>
        <v>0</v>
      </c>
      <c r="N306" s="63">
        <f t="shared" si="182"/>
        <v>0</v>
      </c>
    </row>
    <row r="307" spans="1:14" s="11" customFormat="1" ht="18" customHeight="1">
      <c r="A307" s="104"/>
      <c r="B307" s="61">
        <v>31</v>
      </c>
      <c r="C307" s="61" t="s">
        <v>9</v>
      </c>
      <c r="D307" s="63">
        <f>D308+D309</f>
        <v>0</v>
      </c>
      <c r="E307" s="63">
        <f>E308+E309</f>
        <v>0</v>
      </c>
      <c r="F307" s="63">
        <f t="shared" si="180"/>
        <v>0</v>
      </c>
      <c r="G307" s="63">
        <f aca="true" t="shared" si="183" ref="G307:N307">G308+G309</f>
        <v>0</v>
      </c>
      <c r="H307" s="63">
        <f t="shared" si="183"/>
        <v>0</v>
      </c>
      <c r="I307" s="63">
        <f t="shared" si="183"/>
        <v>0</v>
      </c>
      <c r="J307" s="63">
        <f t="shared" si="183"/>
        <v>0</v>
      </c>
      <c r="K307" s="63">
        <f t="shared" si="183"/>
        <v>0</v>
      </c>
      <c r="L307" s="63">
        <f t="shared" si="183"/>
        <v>0</v>
      </c>
      <c r="M307" s="63">
        <f t="shared" si="183"/>
        <v>0</v>
      </c>
      <c r="N307" s="63">
        <f t="shared" si="183"/>
        <v>0</v>
      </c>
    </row>
    <row r="308" spans="1:14" s="96" customFormat="1" ht="15" customHeight="1">
      <c r="A308" s="105"/>
      <c r="B308" s="93">
        <v>311</v>
      </c>
      <c r="C308" s="93" t="s">
        <v>361</v>
      </c>
      <c r="D308" s="59">
        <v>0</v>
      </c>
      <c r="E308" s="59">
        <f>F308-D308</f>
        <v>0</v>
      </c>
      <c r="F308" s="59">
        <f t="shared" si="180"/>
        <v>0</v>
      </c>
      <c r="G308" s="59">
        <v>0</v>
      </c>
      <c r="H308" s="57">
        <v>0</v>
      </c>
      <c r="I308" s="57">
        <v>0</v>
      </c>
      <c r="J308" s="59">
        <v>0</v>
      </c>
      <c r="K308" s="57">
        <v>0</v>
      </c>
      <c r="L308" s="57">
        <v>0</v>
      </c>
      <c r="M308" s="57">
        <v>0</v>
      </c>
      <c r="N308" s="57">
        <v>0</v>
      </c>
    </row>
    <row r="309" spans="1:14" s="96" customFormat="1" ht="15" customHeight="1">
      <c r="A309" s="105"/>
      <c r="B309" s="93">
        <v>313</v>
      </c>
      <c r="C309" s="93" t="s">
        <v>363</v>
      </c>
      <c r="D309" s="59">
        <v>0</v>
      </c>
      <c r="E309" s="59">
        <f>F309-D309</f>
        <v>0</v>
      </c>
      <c r="F309" s="59">
        <f t="shared" si="180"/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</row>
    <row r="310" spans="1:14" s="11" customFormat="1" ht="18" customHeight="1">
      <c r="A310" s="104"/>
      <c r="B310" s="61">
        <v>32</v>
      </c>
      <c r="C310" s="62" t="s">
        <v>10</v>
      </c>
      <c r="D310" s="63">
        <f>D311+D312</f>
        <v>0</v>
      </c>
      <c r="E310" s="63">
        <f>E311+E312</f>
        <v>0</v>
      </c>
      <c r="F310" s="63">
        <f t="shared" si="180"/>
        <v>0</v>
      </c>
      <c r="G310" s="63">
        <f aca="true" t="shared" si="184" ref="G310:N310">G311+G312</f>
        <v>0</v>
      </c>
      <c r="H310" s="63">
        <f t="shared" si="184"/>
        <v>0</v>
      </c>
      <c r="I310" s="63">
        <f t="shared" si="184"/>
        <v>0</v>
      </c>
      <c r="J310" s="63">
        <f t="shared" si="184"/>
        <v>0</v>
      </c>
      <c r="K310" s="63">
        <f t="shared" si="184"/>
        <v>0</v>
      </c>
      <c r="L310" s="63">
        <f t="shared" si="184"/>
        <v>0</v>
      </c>
      <c r="M310" s="63">
        <f t="shared" si="184"/>
        <v>0</v>
      </c>
      <c r="N310" s="63">
        <f t="shared" si="184"/>
        <v>0</v>
      </c>
    </row>
    <row r="311" spans="1:14" s="96" customFormat="1" ht="15" customHeight="1">
      <c r="A311" s="105"/>
      <c r="B311" s="97">
        <v>321</v>
      </c>
      <c r="C311" s="93" t="s">
        <v>397</v>
      </c>
      <c r="D311" s="59">
        <v>0</v>
      </c>
      <c r="E311" s="59">
        <f>F311-D311</f>
        <v>0</v>
      </c>
      <c r="F311" s="59">
        <f t="shared" si="180"/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</row>
    <row r="312" spans="1:14" s="96" customFormat="1" ht="14.25" customHeight="1">
      <c r="A312" s="105"/>
      <c r="B312" s="93" t="s">
        <v>23</v>
      </c>
      <c r="C312" s="94" t="s">
        <v>371</v>
      </c>
      <c r="D312" s="59">
        <v>0</v>
      </c>
      <c r="E312" s="59">
        <f>F312-D312</f>
        <v>0</v>
      </c>
      <c r="F312" s="59">
        <f t="shared" si="180"/>
        <v>0</v>
      </c>
      <c r="G312" s="59">
        <v>0</v>
      </c>
      <c r="H312" s="59">
        <v>0</v>
      </c>
      <c r="I312" s="59">
        <v>0</v>
      </c>
      <c r="J312" s="59">
        <v>0</v>
      </c>
      <c r="K312" s="57">
        <v>0</v>
      </c>
      <c r="L312" s="57">
        <v>0</v>
      </c>
      <c r="M312" s="57">
        <v>0</v>
      </c>
      <c r="N312" s="57">
        <v>0</v>
      </c>
    </row>
    <row r="313" spans="1:14" s="11" customFormat="1" ht="18" customHeight="1">
      <c r="A313" s="104"/>
      <c r="B313" s="61">
        <v>45</v>
      </c>
      <c r="C313" s="62" t="s">
        <v>390</v>
      </c>
      <c r="D313" s="63">
        <f>D314</f>
        <v>0</v>
      </c>
      <c r="E313" s="63">
        <f>E314</f>
        <v>0</v>
      </c>
      <c r="F313" s="63">
        <f t="shared" si="180"/>
        <v>0</v>
      </c>
      <c r="G313" s="63">
        <f aca="true" t="shared" si="185" ref="G313:N313">G314</f>
        <v>0</v>
      </c>
      <c r="H313" s="63">
        <f t="shared" si="185"/>
        <v>0</v>
      </c>
      <c r="I313" s="63">
        <f t="shared" si="185"/>
        <v>0</v>
      </c>
      <c r="J313" s="63">
        <f t="shared" si="185"/>
        <v>0</v>
      </c>
      <c r="K313" s="63">
        <f t="shared" si="185"/>
        <v>0</v>
      </c>
      <c r="L313" s="63">
        <f t="shared" si="185"/>
        <v>0</v>
      </c>
      <c r="M313" s="63">
        <f t="shared" si="185"/>
        <v>0</v>
      </c>
      <c r="N313" s="63">
        <f t="shared" si="185"/>
        <v>0</v>
      </c>
    </row>
    <row r="314" spans="1:14" s="96" customFormat="1" ht="14.25" customHeight="1">
      <c r="A314" s="105"/>
      <c r="B314" s="93">
        <v>451</v>
      </c>
      <c r="C314" s="94" t="s">
        <v>391</v>
      </c>
      <c r="D314" s="59">
        <v>0</v>
      </c>
      <c r="E314" s="59">
        <f>F314-D314</f>
        <v>0</v>
      </c>
      <c r="F314" s="59">
        <f t="shared" si="180"/>
        <v>0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</row>
    <row r="315" spans="1:14" s="11" customFormat="1" ht="24" customHeight="1">
      <c r="A315" s="102" t="s">
        <v>77</v>
      </c>
      <c r="B315" s="183" t="s">
        <v>671</v>
      </c>
      <c r="C315" s="170"/>
      <c r="D315" s="14">
        <f>D316</f>
        <v>2015000</v>
      </c>
      <c r="E315" s="14">
        <f>E316</f>
        <v>655000</v>
      </c>
      <c r="F315" s="115">
        <f t="shared" si="180"/>
        <v>2670000</v>
      </c>
      <c r="G315" s="14">
        <f aca="true" t="shared" si="186" ref="G315:N315">G316</f>
        <v>0</v>
      </c>
      <c r="H315" s="14">
        <f t="shared" si="186"/>
        <v>1155000</v>
      </c>
      <c r="I315" s="14">
        <f t="shared" si="186"/>
        <v>150000</v>
      </c>
      <c r="J315" s="14">
        <f t="shared" si="186"/>
        <v>100000</v>
      </c>
      <c r="K315" s="14">
        <f t="shared" si="186"/>
        <v>0</v>
      </c>
      <c r="L315" s="14">
        <f t="shared" si="186"/>
        <v>0</v>
      </c>
      <c r="M315" s="14">
        <f t="shared" si="186"/>
        <v>0</v>
      </c>
      <c r="N315" s="14">
        <f t="shared" si="186"/>
        <v>1265000</v>
      </c>
    </row>
    <row r="316" spans="1:14" s="11" customFormat="1" ht="18" customHeight="1">
      <c r="A316" s="104"/>
      <c r="B316" s="61" t="s">
        <v>1</v>
      </c>
      <c r="C316" s="62" t="s">
        <v>390</v>
      </c>
      <c r="D316" s="63">
        <f>D317</f>
        <v>2015000</v>
      </c>
      <c r="E316" s="63">
        <f>E317</f>
        <v>655000</v>
      </c>
      <c r="F316" s="63">
        <f t="shared" si="180"/>
        <v>2670000</v>
      </c>
      <c r="G316" s="63">
        <f aca="true" t="shared" si="187" ref="G316:N316">G317</f>
        <v>0</v>
      </c>
      <c r="H316" s="63">
        <f t="shared" si="187"/>
        <v>1155000</v>
      </c>
      <c r="I316" s="63">
        <f t="shared" si="187"/>
        <v>150000</v>
      </c>
      <c r="J316" s="63">
        <f t="shared" si="187"/>
        <v>100000</v>
      </c>
      <c r="K316" s="63">
        <f t="shared" si="187"/>
        <v>0</v>
      </c>
      <c r="L316" s="63">
        <f t="shared" si="187"/>
        <v>0</v>
      </c>
      <c r="M316" s="63">
        <f t="shared" si="187"/>
        <v>0</v>
      </c>
      <c r="N316" s="63">
        <f t="shared" si="187"/>
        <v>1265000</v>
      </c>
    </row>
    <row r="317" spans="1:14" s="96" customFormat="1" ht="14.25" customHeight="1">
      <c r="A317" s="105"/>
      <c r="B317" s="93">
        <v>451</v>
      </c>
      <c r="C317" s="94" t="s">
        <v>391</v>
      </c>
      <c r="D317" s="59">
        <v>2015000</v>
      </c>
      <c r="E317" s="59">
        <f>F317-D317</f>
        <v>655000</v>
      </c>
      <c r="F317" s="59">
        <f t="shared" si="180"/>
        <v>2670000</v>
      </c>
      <c r="G317" s="59">
        <v>0</v>
      </c>
      <c r="H317" s="59">
        <v>1155000</v>
      </c>
      <c r="I317" s="59">
        <v>150000</v>
      </c>
      <c r="J317" s="59">
        <v>100000</v>
      </c>
      <c r="K317" s="59">
        <v>0</v>
      </c>
      <c r="L317" s="59">
        <v>0</v>
      </c>
      <c r="M317" s="59">
        <v>0</v>
      </c>
      <c r="N317" s="59">
        <v>1265000</v>
      </c>
    </row>
    <row r="318" spans="1:14" s="11" customFormat="1" ht="30" customHeight="1">
      <c r="A318" s="112"/>
      <c r="B318" s="184" t="s">
        <v>599</v>
      </c>
      <c r="C318" s="185"/>
      <c r="D318" s="15">
        <f aca="true" t="shared" si="188" ref="D318:N319">D319</f>
        <v>60000</v>
      </c>
      <c r="E318" s="15">
        <f t="shared" si="188"/>
        <v>20000</v>
      </c>
      <c r="F318" s="15">
        <f>SUM(G318:N318)</f>
        <v>80000</v>
      </c>
      <c r="G318" s="15">
        <f t="shared" si="188"/>
        <v>80000</v>
      </c>
      <c r="H318" s="15">
        <f t="shared" si="188"/>
        <v>0</v>
      </c>
      <c r="I318" s="15">
        <f t="shared" si="188"/>
        <v>0</v>
      </c>
      <c r="J318" s="15">
        <f t="shared" si="188"/>
        <v>0</v>
      </c>
      <c r="K318" s="15">
        <f t="shared" si="188"/>
        <v>0</v>
      </c>
      <c r="L318" s="15">
        <f t="shared" si="188"/>
        <v>0</v>
      </c>
      <c r="M318" s="15">
        <f t="shared" si="188"/>
        <v>0</v>
      </c>
      <c r="N318" s="15">
        <f t="shared" si="188"/>
        <v>0</v>
      </c>
    </row>
    <row r="319" spans="1:14" s="11" customFormat="1" ht="24.75" customHeight="1">
      <c r="A319" s="102" t="s">
        <v>78</v>
      </c>
      <c r="B319" s="169" t="s">
        <v>600</v>
      </c>
      <c r="C319" s="170"/>
      <c r="D319" s="14">
        <f>D320</f>
        <v>60000</v>
      </c>
      <c r="E319" s="14">
        <f>E320</f>
        <v>20000</v>
      </c>
      <c r="F319" s="115">
        <f>SUM(G319:N319)</f>
        <v>80000</v>
      </c>
      <c r="G319" s="14">
        <f t="shared" si="188"/>
        <v>80000</v>
      </c>
      <c r="H319" s="14">
        <f t="shared" si="188"/>
        <v>0</v>
      </c>
      <c r="I319" s="14">
        <f t="shared" si="188"/>
        <v>0</v>
      </c>
      <c r="J319" s="14">
        <f t="shared" si="188"/>
        <v>0</v>
      </c>
      <c r="K319" s="14">
        <f t="shared" si="188"/>
        <v>0</v>
      </c>
      <c r="L319" s="14">
        <f t="shared" si="188"/>
        <v>0</v>
      </c>
      <c r="M319" s="14">
        <f t="shared" si="188"/>
        <v>0</v>
      </c>
      <c r="N319" s="14">
        <f t="shared" si="188"/>
        <v>0</v>
      </c>
    </row>
    <row r="320" spans="1:14" s="11" customFormat="1" ht="18" customHeight="1">
      <c r="A320" s="104"/>
      <c r="B320" s="61">
        <v>38</v>
      </c>
      <c r="C320" s="62" t="s">
        <v>376</v>
      </c>
      <c r="D320" s="63">
        <f>D321</f>
        <v>60000</v>
      </c>
      <c r="E320" s="63">
        <f>E321</f>
        <v>20000</v>
      </c>
      <c r="F320" s="63">
        <f>SUM(G320:N320)</f>
        <v>80000</v>
      </c>
      <c r="G320" s="63">
        <f>G321</f>
        <v>80000</v>
      </c>
      <c r="H320" s="63">
        <f aca="true" t="shared" si="189" ref="H320:N320">H321</f>
        <v>0</v>
      </c>
      <c r="I320" s="63">
        <f t="shared" si="189"/>
        <v>0</v>
      </c>
      <c r="J320" s="63">
        <f t="shared" si="189"/>
        <v>0</v>
      </c>
      <c r="K320" s="63">
        <f t="shared" si="189"/>
        <v>0</v>
      </c>
      <c r="L320" s="63">
        <f t="shared" si="189"/>
        <v>0</v>
      </c>
      <c r="M320" s="63">
        <f t="shared" si="189"/>
        <v>0</v>
      </c>
      <c r="N320" s="63">
        <f t="shared" si="189"/>
        <v>0</v>
      </c>
    </row>
    <row r="321" spans="1:14" s="96" customFormat="1" ht="15" customHeight="1">
      <c r="A321" s="105"/>
      <c r="B321" s="93">
        <v>381</v>
      </c>
      <c r="C321" s="94" t="s">
        <v>377</v>
      </c>
      <c r="D321" s="59">
        <v>60000</v>
      </c>
      <c r="E321" s="59">
        <f>F321-D321</f>
        <v>20000</v>
      </c>
      <c r="F321" s="59">
        <f>SUM(G321:N321)</f>
        <v>80000</v>
      </c>
      <c r="G321" s="59">
        <v>80000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</row>
    <row r="322" spans="1:14" s="11" customFormat="1" ht="30" customHeight="1">
      <c r="A322" s="111"/>
      <c r="B322" s="171" t="s">
        <v>474</v>
      </c>
      <c r="C322" s="172"/>
      <c r="D322" s="15">
        <f>D323+D326</f>
        <v>165000</v>
      </c>
      <c r="E322" s="15">
        <f>E323+E326</f>
        <v>0</v>
      </c>
      <c r="F322" s="15">
        <f aca="true" t="shared" si="190" ref="F322:F332">SUM(G322:N322)</f>
        <v>165000</v>
      </c>
      <c r="G322" s="15">
        <f aca="true" t="shared" si="191" ref="G322:N322">G323+G326</f>
        <v>165000</v>
      </c>
      <c r="H322" s="15">
        <f t="shared" si="191"/>
        <v>0</v>
      </c>
      <c r="I322" s="15">
        <f t="shared" si="191"/>
        <v>0</v>
      </c>
      <c r="J322" s="15">
        <f t="shared" si="191"/>
        <v>0</v>
      </c>
      <c r="K322" s="15">
        <f t="shared" si="191"/>
        <v>0</v>
      </c>
      <c r="L322" s="15">
        <f t="shared" si="191"/>
        <v>0</v>
      </c>
      <c r="M322" s="15">
        <f t="shared" si="191"/>
        <v>0</v>
      </c>
      <c r="N322" s="15">
        <f t="shared" si="191"/>
        <v>0</v>
      </c>
    </row>
    <row r="323" spans="1:14" s="11" customFormat="1" ht="24.75" customHeight="1">
      <c r="A323" s="102" t="s">
        <v>60</v>
      </c>
      <c r="B323" s="169" t="s">
        <v>475</v>
      </c>
      <c r="C323" s="170"/>
      <c r="D323" s="14">
        <f>D324</f>
        <v>100000</v>
      </c>
      <c r="E323" s="14">
        <f>E324</f>
        <v>0</v>
      </c>
      <c r="F323" s="115">
        <f t="shared" si="190"/>
        <v>100000</v>
      </c>
      <c r="G323" s="14">
        <f aca="true" t="shared" si="192" ref="G323:N323">G324</f>
        <v>100000</v>
      </c>
      <c r="H323" s="14">
        <f t="shared" si="192"/>
        <v>0</v>
      </c>
      <c r="I323" s="14">
        <f t="shared" si="192"/>
        <v>0</v>
      </c>
      <c r="J323" s="14">
        <f t="shared" si="192"/>
        <v>0</v>
      </c>
      <c r="K323" s="14">
        <f t="shared" si="192"/>
        <v>0</v>
      </c>
      <c r="L323" s="14">
        <f t="shared" si="192"/>
        <v>0</v>
      </c>
      <c r="M323" s="14">
        <f t="shared" si="192"/>
        <v>0</v>
      </c>
      <c r="N323" s="14">
        <f t="shared" si="192"/>
        <v>0</v>
      </c>
    </row>
    <row r="324" spans="1:14" s="11" customFormat="1" ht="18" customHeight="1">
      <c r="A324" s="104"/>
      <c r="B324" s="61">
        <v>38</v>
      </c>
      <c r="C324" s="62" t="s">
        <v>376</v>
      </c>
      <c r="D324" s="63">
        <f>D325</f>
        <v>100000</v>
      </c>
      <c r="E324" s="63">
        <f>E325</f>
        <v>0</v>
      </c>
      <c r="F324" s="63">
        <f t="shared" si="190"/>
        <v>100000</v>
      </c>
      <c r="G324" s="63">
        <f aca="true" t="shared" si="193" ref="G324:N324">G325</f>
        <v>100000</v>
      </c>
      <c r="H324" s="63">
        <f t="shared" si="193"/>
        <v>0</v>
      </c>
      <c r="I324" s="63">
        <f t="shared" si="193"/>
        <v>0</v>
      </c>
      <c r="J324" s="63">
        <f t="shared" si="193"/>
        <v>0</v>
      </c>
      <c r="K324" s="63">
        <f t="shared" si="193"/>
        <v>0</v>
      </c>
      <c r="L324" s="63">
        <f t="shared" si="193"/>
        <v>0</v>
      </c>
      <c r="M324" s="63">
        <f t="shared" si="193"/>
        <v>0</v>
      </c>
      <c r="N324" s="63">
        <f t="shared" si="193"/>
        <v>0</v>
      </c>
    </row>
    <row r="325" spans="1:14" s="96" customFormat="1" ht="15" customHeight="1">
      <c r="A325" s="105"/>
      <c r="B325" s="93">
        <v>381</v>
      </c>
      <c r="C325" s="94" t="s">
        <v>377</v>
      </c>
      <c r="D325" s="59">
        <v>100000</v>
      </c>
      <c r="E325" s="59">
        <f>F325-D325</f>
        <v>0</v>
      </c>
      <c r="F325" s="59">
        <f t="shared" si="190"/>
        <v>100000</v>
      </c>
      <c r="G325" s="59">
        <v>100000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</row>
    <row r="326" spans="1:14" s="11" customFormat="1" ht="24.75" customHeight="1">
      <c r="A326" s="102" t="s">
        <v>60</v>
      </c>
      <c r="B326" s="169" t="s">
        <v>476</v>
      </c>
      <c r="C326" s="170"/>
      <c r="D326" s="14">
        <f>D327</f>
        <v>65000</v>
      </c>
      <c r="E326" s="14">
        <f>E327</f>
        <v>0</v>
      </c>
      <c r="F326" s="115">
        <f t="shared" si="190"/>
        <v>65000</v>
      </c>
      <c r="G326" s="14">
        <f aca="true" t="shared" si="194" ref="G326:N326">G327</f>
        <v>65000</v>
      </c>
      <c r="H326" s="14">
        <f t="shared" si="194"/>
        <v>0</v>
      </c>
      <c r="I326" s="14">
        <f t="shared" si="194"/>
        <v>0</v>
      </c>
      <c r="J326" s="14">
        <f t="shared" si="194"/>
        <v>0</v>
      </c>
      <c r="K326" s="14">
        <f t="shared" si="194"/>
        <v>0</v>
      </c>
      <c r="L326" s="14">
        <f t="shared" si="194"/>
        <v>0</v>
      </c>
      <c r="M326" s="14">
        <f t="shared" si="194"/>
        <v>0</v>
      </c>
      <c r="N326" s="14">
        <f t="shared" si="194"/>
        <v>0</v>
      </c>
    </row>
    <row r="327" spans="1:14" s="11" customFormat="1" ht="18" customHeight="1">
      <c r="A327" s="104"/>
      <c r="B327" s="61">
        <v>38</v>
      </c>
      <c r="C327" s="62" t="s">
        <v>376</v>
      </c>
      <c r="D327" s="63">
        <f>D328</f>
        <v>65000</v>
      </c>
      <c r="E327" s="63">
        <f>E328</f>
        <v>0</v>
      </c>
      <c r="F327" s="63">
        <f t="shared" si="190"/>
        <v>65000</v>
      </c>
      <c r="G327" s="63">
        <f aca="true" t="shared" si="195" ref="G327:N327">G328</f>
        <v>65000</v>
      </c>
      <c r="H327" s="63">
        <f t="shared" si="195"/>
        <v>0</v>
      </c>
      <c r="I327" s="63">
        <f t="shared" si="195"/>
        <v>0</v>
      </c>
      <c r="J327" s="63">
        <f t="shared" si="195"/>
        <v>0</v>
      </c>
      <c r="K327" s="63">
        <f t="shared" si="195"/>
        <v>0</v>
      </c>
      <c r="L327" s="63">
        <f t="shared" si="195"/>
        <v>0</v>
      </c>
      <c r="M327" s="63">
        <f t="shared" si="195"/>
        <v>0</v>
      </c>
      <c r="N327" s="63">
        <f t="shared" si="195"/>
        <v>0</v>
      </c>
    </row>
    <row r="328" spans="1:14" s="96" customFormat="1" ht="15" customHeight="1">
      <c r="A328" s="105"/>
      <c r="B328" s="93">
        <v>381</v>
      </c>
      <c r="C328" s="94" t="s">
        <v>377</v>
      </c>
      <c r="D328" s="59">
        <v>65000</v>
      </c>
      <c r="E328" s="59">
        <f>F328-D328</f>
        <v>0</v>
      </c>
      <c r="F328" s="59">
        <f t="shared" si="190"/>
        <v>65000</v>
      </c>
      <c r="G328" s="59">
        <v>65000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</row>
    <row r="329" spans="1:14" s="11" customFormat="1" ht="30" customHeight="1">
      <c r="A329" s="111"/>
      <c r="B329" s="171" t="s">
        <v>601</v>
      </c>
      <c r="C329" s="172"/>
      <c r="D329" s="15">
        <f>D330+D333+D339</f>
        <v>80000</v>
      </c>
      <c r="E329" s="15">
        <f>E330+E333+E339</f>
        <v>15000</v>
      </c>
      <c r="F329" s="15">
        <f t="shared" si="190"/>
        <v>95000</v>
      </c>
      <c r="G329" s="15">
        <f aca="true" t="shared" si="196" ref="G329:N329">G330+G333+G339</f>
        <v>95000</v>
      </c>
      <c r="H329" s="15">
        <f t="shared" si="196"/>
        <v>0</v>
      </c>
      <c r="I329" s="15">
        <f t="shared" si="196"/>
        <v>0</v>
      </c>
      <c r="J329" s="15">
        <f t="shared" si="196"/>
        <v>0</v>
      </c>
      <c r="K329" s="15">
        <f t="shared" si="196"/>
        <v>0</v>
      </c>
      <c r="L329" s="15">
        <f t="shared" si="196"/>
        <v>0</v>
      </c>
      <c r="M329" s="15">
        <f t="shared" si="196"/>
        <v>0</v>
      </c>
      <c r="N329" s="15">
        <f t="shared" si="196"/>
        <v>0</v>
      </c>
    </row>
    <row r="330" spans="1:14" s="11" customFormat="1" ht="24.75" customHeight="1">
      <c r="A330" s="102" t="s">
        <v>81</v>
      </c>
      <c r="B330" s="169" t="s">
        <v>602</v>
      </c>
      <c r="C330" s="170"/>
      <c r="D330" s="14">
        <f>D331</f>
        <v>50000</v>
      </c>
      <c r="E330" s="14">
        <f>E331</f>
        <v>0</v>
      </c>
      <c r="F330" s="115">
        <f t="shared" si="190"/>
        <v>50000</v>
      </c>
      <c r="G330" s="14">
        <f aca="true" t="shared" si="197" ref="G330:N330">G331</f>
        <v>50000</v>
      </c>
      <c r="H330" s="14">
        <f t="shared" si="197"/>
        <v>0</v>
      </c>
      <c r="I330" s="14">
        <f t="shared" si="197"/>
        <v>0</v>
      </c>
      <c r="J330" s="14">
        <f t="shared" si="197"/>
        <v>0</v>
      </c>
      <c r="K330" s="14">
        <f t="shared" si="197"/>
        <v>0</v>
      </c>
      <c r="L330" s="14">
        <f t="shared" si="197"/>
        <v>0</v>
      </c>
      <c r="M330" s="14">
        <f t="shared" si="197"/>
        <v>0</v>
      </c>
      <c r="N330" s="14">
        <f t="shared" si="197"/>
        <v>0</v>
      </c>
    </row>
    <row r="331" spans="1:14" s="11" customFormat="1" ht="18" customHeight="1">
      <c r="A331" s="104"/>
      <c r="B331" s="61" t="s">
        <v>204</v>
      </c>
      <c r="C331" s="62" t="s">
        <v>388</v>
      </c>
      <c r="D331" s="63">
        <f>D332</f>
        <v>50000</v>
      </c>
      <c r="E331" s="63">
        <f>E332</f>
        <v>0</v>
      </c>
      <c r="F331" s="63">
        <f t="shared" si="190"/>
        <v>50000</v>
      </c>
      <c r="G331" s="63">
        <f>G332</f>
        <v>50000</v>
      </c>
      <c r="H331" s="63">
        <f aca="true" t="shared" si="198" ref="H331:N331">H332</f>
        <v>0</v>
      </c>
      <c r="I331" s="63">
        <f t="shared" si="198"/>
        <v>0</v>
      </c>
      <c r="J331" s="63">
        <f t="shared" si="198"/>
        <v>0</v>
      </c>
      <c r="K331" s="63">
        <f t="shared" si="198"/>
        <v>0</v>
      </c>
      <c r="L331" s="63">
        <f t="shared" si="198"/>
        <v>0</v>
      </c>
      <c r="M331" s="63">
        <f t="shared" si="198"/>
        <v>0</v>
      </c>
      <c r="N331" s="63">
        <f t="shared" si="198"/>
        <v>0</v>
      </c>
    </row>
    <row r="332" spans="1:14" s="96" customFormat="1" ht="15" customHeight="1">
      <c r="A332" s="105"/>
      <c r="B332" s="93" t="s">
        <v>237</v>
      </c>
      <c r="C332" s="94" t="s">
        <v>389</v>
      </c>
      <c r="D332" s="59">
        <v>50000</v>
      </c>
      <c r="E332" s="59">
        <f>F332-D332</f>
        <v>0</v>
      </c>
      <c r="F332" s="59">
        <f t="shared" si="190"/>
        <v>50000</v>
      </c>
      <c r="G332" s="59">
        <v>50000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</row>
    <row r="333" spans="1:14" s="11" customFormat="1" ht="24.75" customHeight="1">
      <c r="A333" s="102" t="s">
        <v>413</v>
      </c>
      <c r="B333" s="169" t="s">
        <v>603</v>
      </c>
      <c r="C333" s="170"/>
      <c r="D333" s="14">
        <f>D334</f>
        <v>30000</v>
      </c>
      <c r="E333" s="14">
        <f>E334</f>
        <v>15000</v>
      </c>
      <c r="F333" s="14">
        <f aca="true" t="shared" si="199" ref="F333:F341">SUM(G333:N333)</f>
        <v>45000</v>
      </c>
      <c r="G333" s="14">
        <f aca="true" t="shared" si="200" ref="G333:N333">G334</f>
        <v>45000</v>
      </c>
      <c r="H333" s="14">
        <f t="shared" si="200"/>
        <v>0</v>
      </c>
      <c r="I333" s="14">
        <f t="shared" si="200"/>
        <v>0</v>
      </c>
      <c r="J333" s="14">
        <f t="shared" si="200"/>
        <v>0</v>
      </c>
      <c r="K333" s="14">
        <f t="shared" si="200"/>
        <v>0</v>
      </c>
      <c r="L333" s="14">
        <f t="shared" si="200"/>
        <v>0</v>
      </c>
      <c r="M333" s="14">
        <f t="shared" si="200"/>
        <v>0</v>
      </c>
      <c r="N333" s="14">
        <f t="shared" si="200"/>
        <v>0</v>
      </c>
    </row>
    <row r="334" spans="1:14" s="11" customFormat="1" ht="18" customHeight="1">
      <c r="A334" s="104"/>
      <c r="B334" s="61" t="s">
        <v>204</v>
      </c>
      <c r="C334" s="62" t="s">
        <v>388</v>
      </c>
      <c r="D334" s="63">
        <f>D335</f>
        <v>30000</v>
      </c>
      <c r="E334" s="63">
        <f>E335</f>
        <v>15000</v>
      </c>
      <c r="F334" s="63">
        <f t="shared" si="199"/>
        <v>45000</v>
      </c>
      <c r="G334" s="63">
        <f aca="true" t="shared" si="201" ref="G334:N334">G335</f>
        <v>45000</v>
      </c>
      <c r="H334" s="63">
        <f t="shared" si="201"/>
        <v>0</v>
      </c>
      <c r="I334" s="63">
        <f t="shared" si="201"/>
        <v>0</v>
      </c>
      <c r="J334" s="63">
        <f t="shared" si="201"/>
        <v>0</v>
      </c>
      <c r="K334" s="63">
        <f t="shared" si="201"/>
        <v>0</v>
      </c>
      <c r="L334" s="63">
        <f t="shared" si="201"/>
        <v>0</v>
      </c>
      <c r="M334" s="63">
        <f t="shared" si="201"/>
        <v>0</v>
      </c>
      <c r="N334" s="63">
        <f t="shared" si="201"/>
        <v>0</v>
      </c>
    </row>
    <row r="335" spans="1:14" s="96" customFormat="1" ht="15" customHeight="1">
      <c r="A335" s="105"/>
      <c r="B335" s="93" t="s">
        <v>237</v>
      </c>
      <c r="C335" s="94" t="s">
        <v>389</v>
      </c>
      <c r="D335" s="59">
        <v>30000</v>
      </c>
      <c r="E335" s="59">
        <f>F335-D335</f>
        <v>15000</v>
      </c>
      <c r="F335" s="59">
        <f t="shared" si="199"/>
        <v>45000</v>
      </c>
      <c r="G335" s="59">
        <v>45000</v>
      </c>
      <c r="H335" s="59">
        <v>0</v>
      </c>
      <c r="I335" s="59">
        <v>0</v>
      </c>
      <c r="J335" s="59">
        <v>0</v>
      </c>
      <c r="K335" s="59">
        <v>0</v>
      </c>
      <c r="L335" s="59">
        <v>0</v>
      </c>
      <c r="M335" s="59">
        <v>0</v>
      </c>
      <c r="N335" s="59">
        <v>0</v>
      </c>
    </row>
    <row r="336" spans="1:14" s="55" customFormat="1" ht="15" customHeight="1">
      <c r="A336" s="165" t="s">
        <v>17</v>
      </c>
      <c r="B336" s="165" t="s">
        <v>234</v>
      </c>
      <c r="C336" s="166" t="s">
        <v>27</v>
      </c>
      <c r="D336" s="165" t="s">
        <v>743</v>
      </c>
      <c r="E336" s="165" t="s">
        <v>559</v>
      </c>
      <c r="F336" s="167" t="s">
        <v>744</v>
      </c>
      <c r="G336" s="166" t="s">
        <v>705</v>
      </c>
      <c r="H336" s="166"/>
      <c r="I336" s="166"/>
      <c r="J336" s="166"/>
      <c r="K336" s="166"/>
      <c r="L336" s="166"/>
      <c r="M336" s="166"/>
      <c r="N336" s="166"/>
    </row>
    <row r="337" spans="1:14" s="55" customFormat="1" ht="51.75" customHeight="1">
      <c r="A337" s="166"/>
      <c r="B337" s="166"/>
      <c r="C337" s="166"/>
      <c r="D337" s="166"/>
      <c r="E337" s="166"/>
      <c r="F337" s="168"/>
      <c r="G337" s="53" t="s">
        <v>813</v>
      </c>
      <c r="H337" s="53" t="s">
        <v>18</v>
      </c>
      <c r="I337" s="53" t="s">
        <v>165</v>
      </c>
      <c r="J337" s="53" t="s">
        <v>166</v>
      </c>
      <c r="K337" s="53" t="s">
        <v>19</v>
      </c>
      <c r="L337" s="53" t="s">
        <v>814</v>
      </c>
      <c r="M337" s="53" t="s">
        <v>792</v>
      </c>
      <c r="N337" s="53" t="s">
        <v>290</v>
      </c>
    </row>
    <row r="338" spans="1:14" s="55" customFormat="1" ht="10.5" customHeight="1">
      <c r="A338" s="54">
        <v>1</v>
      </c>
      <c r="B338" s="54">
        <v>2</v>
      </c>
      <c r="C338" s="54">
        <v>3</v>
      </c>
      <c r="D338" s="54">
        <v>4</v>
      </c>
      <c r="E338" s="54">
        <v>5</v>
      </c>
      <c r="F338" s="54">
        <v>6</v>
      </c>
      <c r="G338" s="54">
        <v>7</v>
      </c>
      <c r="H338" s="54">
        <v>8</v>
      </c>
      <c r="I338" s="54">
        <v>9</v>
      </c>
      <c r="J338" s="54">
        <v>10</v>
      </c>
      <c r="K338" s="54">
        <v>11</v>
      </c>
      <c r="L338" s="54">
        <v>12</v>
      </c>
      <c r="M338" s="54">
        <v>13</v>
      </c>
      <c r="N338" s="54">
        <v>14</v>
      </c>
    </row>
    <row r="339" spans="1:14" s="11" customFormat="1" ht="24.75" customHeight="1">
      <c r="A339" s="102" t="s">
        <v>413</v>
      </c>
      <c r="B339" s="169" t="s">
        <v>604</v>
      </c>
      <c r="C339" s="170"/>
      <c r="D339" s="14">
        <f>D340</f>
        <v>0</v>
      </c>
      <c r="E339" s="14">
        <f>E340</f>
        <v>0</v>
      </c>
      <c r="F339" s="115">
        <f t="shared" si="199"/>
        <v>0</v>
      </c>
      <c r="G339" s="14">
        <f aca="true" t="shared" si="202" ref="G339:N339">G340</f>
        <v>0</v>
      </c>
      <c r="H339" s="14">
        <f t="shared" si="202"/>
        <v>0</v>
      </c>
      <c r="I339" s="14">
        <f t="shared" si="202"/>
        <v>0</v>
      </c>
      <c r="J339" s="14">
        <f t="shared" si="202"/>
        <v>0</v>
      </c>
      <c r="K339" s="14">
        <f t="shared" si="202"/>
        <v>0</v>
      </c>
      <c r="L339" s="14">
        <f t="shared" si="202"/>
        <v>0</v>
      </c>
      <c r="M339" s="14">
        <f t="shared" si="202"/>
        <v>0</v>
      </c>
      <c r="N339" s="14">
        <f t="shared" si="202"/>
        <v>0</v>
      </c>
    </row>
    <row r="340" spans="1:14" s="11" customFormat="1" ht="18" customHeight="1">
      <c r="A340" s="104"/>
      <c r="B340" s="61" t="s">
        <v>190</v>
      </c>
      <c r="C340" s="61" t="s">
        <v>393</v>
      </c>
      <c r="D340" s="63">
        <f>D341</f>
        <v>0</v>
      </c>
      <c r="E340" s="63">
        <f>E341</f>
        <v>0</v>
      </c>
      <c r="F340" s="63">
        <f t="shared" si="199"/>
        <v>0</v>
      </c>
      <c r="G340" s="63">
        <f>G341</f>
        <v>0</v>
      </c>
      <c r="H340" s="63">
        <f aca="true" t="shared" si="203" ref="H340:N340">H341</f>
        <v>0</v>
      </c>
      <c r="I340" s="63">
        <f t="shared" si="203"/>
        <v>0</v>
      </c>
      <c r="J340" s="63">
        <f t="shared" si="203"/>
        <v>0</v>
      </c>
      <c r="K340" s="63">
        <f t="shared" si="203"/>
        <v>0</v>
      </c>
      <c r="L340" s="63">
        <f t="shared" si="203"/>
        <v>0</v>
      </c>
      <c r="M340" s="63">
        <f t="shared" si="203"/>
        <v>0</v>
      </c>
      <c r="N340" s="63">
        <f t="shared" si="203"/>
        <v>0</v>
      </c>
    </row>
    <row r="341" spans="1:14" s="96" customFormat="1" ht="15" customHeight="1">
      <c r="A341" s="105"/>
      <c r="B341" s="93" t="s">
        <v>100</v>
      </c>
      <c r="C341" s="93" t="s">
        <v>384</v>
      </c>
      <c r="D341" s="59">
        <v>0</v>
      </c>
      <c r="E341" s="59">
        <f>F341-D341</f>
        <v>0</v>
      </c>
      <c r="F341" s="59">
        <f t="shared" si="199"/>
        <v>0</v>
      </c>
      <c r="G341" s="59">
        <v>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</row>
    <row r="342" spans="1:14" s="11" customFormat="1" ht="30" customHeight="1">
      <c r="A342" s="110"/>
      <c r="B342" s="171" t="s">
        <v>605</v>
      </c>
      <c r="C342" s="172"/>
      <c r="D342" s="15">
        <f>D343+D346+D349+D352+D355+D358+D361</f>
        <v>1040000</v>
      </c>
      <c r="E342" s="15">
        <f>E343+E346+E349+E352+E355+E358+E361</f>
        <v>25000</v>
      </c>
      <c r="F342" s="15">
        <f aca="true" t="shared" si="204" ref="F342:F349">SUM(G342:N342)</f>
        <v>1065000</v>
      </c>
      <c r="G342" s="15">
        <f aca="true" t="shared" si="205" ref="G342:N342">G343+G346+G349+G352+G355+G358+G361</f>
        <v>1060000</v>
      </c>
      <c r="H342" s="15">
        <f t="shared" si="205"/>
        <v>0</v>
      </c>
      <c r="I342" s="15">
        <f t="shared" si="205"/>
        <v>0</v>
      </c>
      <c r="J342" s="15">
        <f t="shared" si="205"/>
        <v>5000</v>
      </c>
      <c r="K342" s="15">
        <f t="shared" si="205"/>
        <v>0</v>
      </c>
      <c r="L342" s="15">
        <f t="shared" si="205"/>
        <v>0</v>
      </c>
      <c r="M342" s="15">
        <f t="shared" si="205"/>
        <v>0</v>
      </c>
      <c r="N342" s="15">
        <f t="shared" si="205"/>
        <v>0</v>
      </c>
    </row>
    <row r="343" spans="1:14" s="11" customFormat="1" ht="24.75" customHeight="1">
      <c r="A343" s="102" t="s">
        <v>403</v>
      </c>
      <c r="B343" s="169" t="s">
        <v>606</v>
      </c>
      <c r="C343" s="170"/>
      <c r="D343" s="14">
        <f>D344</f>
        <v>555000</v>
      </c>
      <c r="E343" s="14">
        <f>E344</f>
        <v>0</v>
      </c>
      <c r="F343" s="115">
        <f t="shared" si="204"/>
        <v>555000</v>
      </c>
      <c r="G343" s="14">
        <f aca="true" t="shared" si="206" ref="G343:N343">G344</f>
        <v>555000</v>
      </c>
      <c r="H343" s="14">
        <f t="shared" si="206"/>
        <v>0</v>
      </c>
      <c r="I343" s="14">
        <f t="shared" si="206"/>
        <v>0</v>
      </c>
      <c r="J343" s="14">
        <f t="shared" si="206"/>
        <v>0</v>
      </c>
      <c r="K343" s="14">
        <f t="shared" si="206"/>
        <v>0</v>
      </c>
      <c r="L343" s="14">
        <f t="shared" si="206"/>
        <v>0</v>
      </c>
      <c r="M343" s="14">
        <f t="shared" si="206"/>
        <v>0</v>
      </c>
      <c r="N343" s="14">
        <f t="shared" si="206"/>
        <v>0</v>
      </c>
    </row>
    <row r="344" spans="1:14" s="11" customFormat="1" ht="18" customHeight="1">
      <c r="A344" s="104"/>
      <c r="B344" s="61">
        <v>37</v>
      </c>
      <c r="C344" s="61" t="s">
        <v>394</v>
      </c>
      <c r="D344" s="63">
        <f>D345</f>
        <v>555000</v>
      </c>
      <c r="E344" s="63">
        <f>E345</f>
        <v>0</v>
      </c>
      <c r="F344" s="63">
        <f t="shared" si="204"/>
        <v>555000</v>
      </c>
      <c r="G344" s="63">
        <f aca="true" t="shared" si="207" ref="G344:N344">G345</f>
        <v>555000</v>
      </c>
      <c r="H344" s="63">
        <f t="shared" si="207"/>
        <v>0</v>
      </c>
      <c r="I344" s="63">
        <f t="shared" si="207"/>
        <v>0</v>
      </c>
      <c r="J344" s="63">
        <f t="shared" si="207"/>
        <v>0</v>
      </c>
      <c r="K344" s="63">
        <f t="shared" si="207"/>
        <v>0</v>
      </c>
      <c r="L344" s="63">
        <f t="shared" si="207"/>
        <v>0</v>
      </c>
      <c r="M344" s="63">
        <f t="shared" si="207"/>
        <v>0</v>
      </c>
      <c r="N344" s="63">
        <f t="shared" si="207"/>
        <v>0</v>
      </c>
    </row>
    <row r="345" spans="1:14" s="96" customFormat="1" ht="15" customHeight="1">
      <c r="A345" s="105"/>
      <c r="B345" s="93">
        <v>372</v>
      </c>
      <c r="C345" s="93" t="s">
        <v>395</v>
      </c>
      <c r="D345" s="59">
        <v>555000</v>
      </c>
      <c r="E345" s="59">
        <f>F345-D345</f>
        <v>0</v>
      </c>
      <c r="F345" s="59">
        <f t="shared" si="204"/>
        <v>555000</v>
      </c>
      <c r="G345" s="59">
        <v>555000</v>
      </c>
      <c r="H345" s="59">
        <v>0</v>
      </c>
      <c r="I345" s="59">
        <v>0</v>
      </c>
      <c r="J345" s="59">
        <v>0</v>
      </c>
      <c r="K345" s="59">
        <v>0</v>
      </c>
      <c r="L345" s="59">
        <v>0</v>
      </c>
      <c r="M345" s="59">
        <v>0</v>
      </c>
      <c r="N345" s="59">
        <v>0</v>
      </c>
    </row>
    <row r="346" spans="1:14" s="11" customFormat="1" ht="24.75" customHeight="1">
      <c r="A346" s="102" t="s">
        <v>404</v>
      </c>
      <c r="B346" s="169" t="s">
        <v>478</v>
      </c>
      <c r="C346" s="170"/>
      <c r="D346" s="14">
        <f>D347</f>
        <v>40000</v>
      </c>
      <c r="E346" s="14">
        <f>E347</f>
        <v>0</v>
      </c>
      <c r="F346" s="115">
        <f t="shared" si="204"/>
        <v>40000</v>
      </c>
      <c r="G346" s="14">
        <f aca="true" t="shared" si="208" ref="G346:N346">G347</f>
        <v>40000</v>
      </c>
      <c r="H346" s="14">
        <f t="shared" si="208"/>
        <v>0</v>
      </c>
      <c r="I346" s="14">
        <f t="shared" si="208"/>
        <v>0</v>
      </c>
      <c r="J346" s="14">
        <f t="shared" si="208"/>
        <v>0</v>
      </c>
      <c r="K346" s="14">
        <f t="shared" si="208"/>
        <v>0</v>
      </c>
      <c r="L346" s="14">
        <f t="shared" si="208"/>
        <v>0</v>
      </c>
      <c r="M346" s="14">
        <f t="shared" si="208"/>
        <v>0</v>
      </c>
      <c r="N346" s="14">
        <f t="shared" si="208"/>
        <v>0</v>
      </c>
    </row>
    <row r="347" spans="1:14" s="11" customFormat="1" ht="18" customHeight="1">
      <c r="A347" s="104"/>
      <c r="B347" s="61" t="s">
        <v>204</v>
      </c>
      <c r="C347" s="62" t="s">
        <v>388</v>
      </c>
      <c r="D347" s="63">
        <f>D348</f>
        <v>40000</v>
      </c>
      <c r="E347" s="63">
        <f>E348</f>
        <v>0</v>
      </c>
      <c r="F347" s="63">
        <f t="shared" si="204"/>
        <v>40000</v>
      </c>
      <c r="G347" s="63">
        <f aca="true" t="shared" si="209" ref="G347:N347">G348</f>
        <v>40000</v>
      </c>
      <c r="H347" s="63">
        <f t="shared" si="209"/>
        <v>0</v>
      </c>
      <c r="I347" s="63">
        <f t="shared" si="209"/>
        <v>0</v>
      </c>
      <c r="J347" s="63">
        <f t="shared" si="209"/>
        <v>0</v>
      </c>
      <c r="K347" s="63">
        <f t="shared" si="209"/>
        <v>0</v>
      </c>
      <c r="L347" s="63">
        <f t="shared" si="209"/>
        <v>0</v>
      </c>
      <c r="M347" s="63">
        <f t="shared" si="209"/>
        <v>0</v>
      </c>
      <c r="N347" s="63">
        <f t="shared" si="209"/>
        <v>0</v>
      </c>
    </row>
    <row r="348" spans="1:14" s="96" customFormat="1" ht="15" customHeight="1">
      <c r="A348" s="105"/>
      <c r="B348" s="93" t="s">
        <v>205</v>
      </c>
      <c r="C348" s="93" t="s">
        <v>396</v>
      </c>
      <c r="D348" s="59">
        <v>40000</v>
      </c>
      <c r="E348" s="59">
        <f>F348-D348</f>
        <v>0</v>
      </c>
      <c r="F348" s="59">
        <f t="shared" si="204"/>
        <v>40000</v>
      </c>
      <c r="G348" s="59">
        <v>40000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</row>
    <row r="349" spans="1:14" s="11" customFormat="1" ht="24.75" customHeight="1">
      <c r="A349" s="102" t="s">
        <v>404</v>
      </c>
      <c r="B349" s="169" t="s">
        <v>479</v>
      </c>
      <c r="C349" s="170"/>
      <c r="D349" s="14">
        <f>D350</f>
        <v>150000</v>
      </c>
      <c r="E349" s="14">
        <f>E350</f>
        <v>0</v>
      </c>
      <c r="F349" s="115">
        <f t="shared" si="204"/>
        <v>150000</v>
      </c>
      <c r="G349" s="14">
        <f aca="true" t="shared" si="210" ref="G349:N349">G350</f>
        <v>150000</v>
      </c>
      <c r="H349" s="14">
        <f t="shared" si="210"/>
        <v>0</v>
      </c>
      <c r="I349" s="14">
        <f t="shared" si="210"/>
        <v>0</v>
      </c>
      <c r="J349" s="14">
        <f t="shared" si="210"/>
        <v>0</v>
      </c>
      <c r="K349" s="14">
        <f t="shared" si="210"/>
        <v>0</v>
      </c>
      <c r="L349" s="14">
        <f t="shared" si="210"/>
        <v>0</v>
      </c>
      <c r="M349" s="14">
        <f t="shared" si="210"/>
        <v>0</v>
      </c>
      <c r="N349" s="14">
        <f t="shared" si="210"/>
        <v>0</v>
      </c>
    </row>
    <row r="350" spans="1:14" s="11" customFormat="1" ht="18" customHeight="1">
      <c r="A350" s="104"/>
      <c r="B350" s="61">
        <v>37</v>
      </c>
      <c r="C350" s="61" t="s">
        <v>394</v>
      </c>
      <c r="D350" s="63">
        <f>D351</f>
        <v>150000</v>
      </c>
      <c r="E350" s="63">
        <f>E351</f>
        <v>0</v>
      </c>
      <c r="F350" s="63">
        <f aca="true" t="shared" si="211" ref="F350:F360">SUM(G350:N350)</f>
        <v>150000</v>
      </c>
      <c r="G350" s="63">
        <f aca="true" t="shared" si="212" ref="G350:N350">G351</f>
        <v>150000</v>
      </c>
      <c r="H350" s="63">
        <f t="shared" si="212"/>
        <v>0</v>
      </c>
      <c r="I350" s="63">
        <f t="shared" si="212"/>
        <v>0</v>
      </c>
      <c r="J350" s="63">
        <f t="shared" si="212"/>
        <v>0</v>
      </c>
      <c r="K350" s="63">
        <f t="shared" si="212"/>
        <v>0</v>
      </c>
      <c r="L350" s="63">
        <f t="shared" si="212"/>
        <v>0</v>
      </c>
      <c r="M350" s="63">
        <f t="shared" si="212"/>
        <v>0</v>
      </c>
      <c r="N350" s="63">
        <f t="shared" si="212"/>
        <v>0</v>
      </c>
    </row>
    <row r="351" spans="1:14" s="96" customFormat="1" ht="15.75" customHeight="1">
      <c r="A351" s="105"/>
      <c r="B351" s="93">
        <v>372</v>
      </c>
      <c r="C351" s="93" t="s">
        <v>395</v>
      </c>
      <c r="D351" s="59">
        <v>150000</v>
      </c>
      <c r="E351" s="59">
        <f>F351-D351</f>
        <v>0</v>
      </c>
      <c r="F351" s="59">
        <f t="shared" si="211"/>
        <v>150000</v>
      </c>
      <c r="G351" s="59">
        <v>150000</v>
      </c>
      <c r="H351" s="59">
        <v>0</v>
      </c>
      <c r="I351" s="59">
        <v>0</v>
      </c>
      <c r="J351" s="59">
        <v>0</v>
      </c>
      <c r="K351" s="59">
        <v>0</v>
      </c>
      <c r="L351" s="59">
        <v>0</v>
      </c>
      <c r="M351" s="59">
        <v>0</v>
      </c>
      <c r="N351" s="59">
        <v>0</v>
      </c>
    </row>
    <row r="352" spans="1:14" s="11" customFormat="1" ht="24.75" customHeight="1">
      <c r="A352" s="102" t="s">
        <v>405</v>
      </c>
      <c r="B352" s="169" t="s">
        <v>607</v>
      </c>
      <c r="C352" s="170"/>
      <c r="D352" s="14">
        <f>D353</f>
        <v>60000</v>
      </c>
      <c r="E352" s="14">
        <f>E353</f>
        <v>0</v>
      </c>
      <c r="F352" s="115">
        <f t="shared" si="211"/>
        <v>60000</v>
      </c>
      <c r="G352" s="14">
        <f aca="true" t="shared" si="213" ref="G352:N352">G353</f>
        <v>60000</v>
      </c>
      <c r="H352" s="14">
        <f t="shared" si="213"/>
        <v>0</v>
      </c>
      <c r="I352" s="14">
        <f t="shared" si="213"/>
        <v>0</v>
      </c>
      <c r="J352" s="14">
        <f t="shared" si="213"/>
        <v>0</v>
      </c>
      <c r="K352" s="14">
        <f t="shared" si="213"/>
        <v>0</v>
      </c>
      <c r="L352" s="14">
        <f t="shared" si="213"/>
        <v>0</v>
      </c>
      <c r="M352" s="14">
        <f t="shared" si="213"/>
        <v>0</v>
      </c>
      <c r="N352" s="14">
        <f t="shared" si="213"/>
        <v>0</v>
      </c>
    </row>
    <row r="353" spans="1:14" s="11" customFormat="1" ht="18" customHeight="1">
      <c r="A353" s="104"/>
      <c r="B353" s="61">
        <v>38</v>
      </c>
      <c r="C353" s="62" t="s">
        <v>376</v>
      </c>
      <c r="D353" s="63">
        <f>D354</f>
        <v>60000</v>
      </c>
      <c r="E353" s="63">
        <f>E354</f>
        <v>0</v>
      </c>
      <c r="F353" s="63">
        <f t="shared" si="211"/>
        <v>60000</v>
      </c>
      <c r="G353" s="63">
        <f>G354</f>
        <v>60000</v>
      </c>
      <c r="H353" s="63">
        <f aca="true" t="shared" si="214" ref="H353:N353">H354</f>
        <v>0</v>
      </c>
      <c r="I353" s="63">
        <f t="shared" si="214"/>
        <v>0</v>
      </c>
      <c r="J353" s="63">
        <f t="shared" si="214"/>
        <v>0</v>
      </c>
      <c r="K353" s="63">
        <f t="shared" si="214"/>
        <v>0</v>
      </c>
      <c r="L353" s="63">
        <f t="shared" si="214"/>
        <v>0</v>
      </c>
      <c r="M353" s="63">
        <f t="shared" si="214"/>
        <v>0</v>
      </c>
      <c r="N353" s="63">
        <f t="shared" si="214"/>
        <v>0</v>
      </c>
    </row>
    <row r="354" spans="1:14" s="96" customFormat="1" ht="15" customHeight="1">
      <c r="A354" s="105"/>
      <c r="B354" s="93">
        <v>381</v>
      </c>
      <c r="C354" s="94" t="s">
        <v>377</v>
      </c>
      <c r="D354" s="59">
        <v>60000</v>
      </c>
      <c r="E354" s="59">
        <f>F354-D354</f>
        <v>0</v>
      </c>
      <c r="F354" s="59">
        <f t="shared" si="211"/>
        <v>60000</v>
      </c>
      <c r="G354" s="59">
        <v>60000</v>
      </c>
      <c r="H354" s="59">
        <v>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</row>
    <row r="355" spans="1:14" s="11" customFormat="1" ht="24.75" customHeight="1">
      <c r="A355" s="102" t="s">
        <v>406</v>
      </c>
      <c r="B355" s="169" t="s">
        <v>480</v>
      </c>
      <c r="C355" s="170"/>
      <c r="D355" s="14">
        <f>D356</f>
        <v>5000</v>
      </c>
      <c r="E355" s="14">
        <f>E356</f>
        <v>0</v>
      </c>
      <c r="F355" s="115">
        <f t="shared" si="211"/>
        <v>5000</v>
      </c>
      <c r="G355" s="14">
        <f aca="true" t="shared" si="215" ref="G355:N355">G356</f>
        <v>0</v>
      </c>
      <c r="H355" s="14">
        <f t="shared" si="215"/>
        <v>0</v>
      </c>
      <c r="I355" s="14">
        <f t="shared" si="215"/>
        <v>0</v>
      </c>
      <c r="J355" s="14">
        <f t="shared" si="215"/>
        <v>5000</v>
      </c>
      <c r="K355" s="14">
        <f t="shared" si="215"/>
        <v>0</v>
      </c>
      <c r="L355" s="14">
        <f t="shared" si="215"/>
        <v>0</v>
      </c>
      <c r="M355" s="14">
        <f t="shared" si="215"/>
        <v>0</v>
      </c>
      <c r="N355" s="14">
        <f t="shared" si="215"/>
        <v>0</v>
      </c>
    </row>
    <row r="356" spans="1:14" s="11" customFormat="1" ht="18" customHeight="1">
      <c r="A356" s="104"/>
      <c r="B356" s="61">
        <v>37</v>
      </c>
      <c r="C356" s="61" t="s">
        <v>394</v>
      </c>
      <c r="D356" s="63">
        <f>D357</f>
        <v>5000</v>
      </c>
      <c r="E356" s="63">
        <f>E357</f>
        <v>0</v>
      </c>
      <c r="F356" s="63">
        <f t="shared" si="211"/>
        <v>5000</v>
      </c>
      <c r="G356" s="63">
        <f>G357</f>
        <v>0</v>
      </c>
      <c r="H356" s="63">
        <f aca="true" t="shared" si="216" ref="H356:N356">H357</f>
        <v>0</v>
      </c>
      <c r="I356" s="63">
        <f t="shared" si="216"/>
        <v>0</v>
      </c>
      <c r="J356" s="63">
        <f t="shared" si="216"/>
        <v>5000</v>
      </c>
      <c r="K356" s="63">
        <f t="shared" si="216"/>
        <v>0</v>
      </c>
      <c r="L356" s="63">
        <f t="shared" si="216"/>
        <v>0</v>
      </c>
      <c r="M356" s="63">
        <f t="shared" si="216"/>
        <v>0</v>
      </c>
      <c r="N356" s="63">
        <f t="shared" si="216"/>
        <v>0</v>
      </c>
    </row>
    <row r="357" spans="1:14" s="96" customFormat="1" ht="15" customHeight="1">
      <c r="A357" s="105"/>
      <c r="B357" s="93">
        <v>372</v>
      </c>
      <c r="C357" s="93" t="s">
        <v>395</v>
      </c>
      <c r="D357" s="59">
        <v>5000</v>
      </c>
      <c r="E357" s="59">
        <f>F357-D357</f>
        <v>0</v>
      </c>
      <c r="F357" s="59">
        <f t="shared" si="211"/>
        <v>5000</v>
      </c>
      <c r="G357" s="59">
        <v>0</v>
      </c>
      <c r="H357" s="59">
        <v>0</v>
      </c>
      <c r="I357" s="59">
        <v>0</v>
      </c>
      <c r="J357" s="59">
        <v>5000</v>
      </c>
      <c r="K357" s="59">
        <v>0</v>
      </c>
      <c r="L357" s="59">
        <v>0</v>
      </c>
      <c r="M357" s="59">
        <v>0</v>
      </c>
      <c r="N357" s="59">
        <v>0</v>
      </c>
    </row>
    <row r="358" spans="1:14" s="11" customFormat="1" ht="24.75" customHeight="1">
      <c r="A358" s="102" t="s">
        <v>407</v>
      </c>
      <c r="B358" s="169" t="s">
        <v>481</v>
      </c>
      <c r="C358" s="170"/>
      <c r="D358" s="14">
        <f>D359</f>
        <v>230000</v>
      </c>
      <c r="E358" s="14">
        <f>E359</f>
        <v>25000</v>
      </c>
      <c r="F358" s="115">
        <f t="shared" si="211"/>
        <v>255000</v>
      </c>
      <c r="G358" s="14">
        <f aca="true" t="shared" si="217" ref="G358:N358">G359</f>
        <v>255000</v>
      </c>
      <c r="H358" s="14">
        <f t="shared" si="217"/>
        <v>0</v>
      </c>
      <c r="I358" s="14">
        <f t="shared" si="217"/>
        <v>0</v>
      </c>
      <c r="J358" s="14">
        <f t="shared" si="217"/>
        <v>0</v>
      </c>
      <c r="K358" s="14">
        <f t="shared" si="217"/>
        <v>0</v>
      </c>
      <c r="L358" s="14">
        <f t="shared" si="217"/>
        <v>0</v>
      </c>
      <c r="M358" s="14">
        <f t="shared" si="217"/>
        <v>0</v>
      </c>
      <c r="N358" s="14">
        <f t="shared" si="217"/>
        <v>0</v>
      </c>
    </row>
    <row r="359" spans="1:14" s="11" customFormat="1" ht="18" customHeight="1">
      <c r="A359" s="104"/>
      <c r="B359" s="61">
        <v>38</v>
      </c>
      <c r="C359" s="62" t="s">
        <v>376</v>
      </c>
      <c r="D359" s="63">
        <f>D360</f>
        <v>230000</v>
      </c>
      <c r="E359" s="63">
        <f>E360</f>
        <v>25000</v>
      </c>
      <c r="F359" s="63">
        <f t="shared" si="211"/>
        <v>255000</v>
      </c>
      <c r="G359" s="63">
        <f>G360</f>
        <v>255000</v>
      </c>
      <c r="H359" s="63">
        <f aca="true" t="shared" si="218" ref="H359:N359">H360</f>
        <v>0</v>
      </c>
      <c r="I359" s="63">
        <f t="shared" si="218"/>
        <v>0</v>
      </c>
      <c r="J359" s="63">
        <f t="shared" si="218"/>
        <v>0</v>
      </c>
      <c r="K359" s="63">
        <f t="shared" si="218"/>
        <v>0</v>
      </c>
      <c r="L359" s="63">
        <f t="shared" si="218"/>
        <v>0</v>
      </c>
      <c r="M359" s="63">
        <f t="shared" si="218"/>
        <v>0</v>
      </c>
      <c r="N359" s="63">
        <f t="shared" si="218"/>
        <v>0</v>
      </c>
    </row>
    <row r="360" spans="1:14" s="96" customFormat="1" ht="15" customHeight="1">
      <c r="A360" s="105"/>
      <c r="B360" s="93">
        <v>381</v>
      </c>
      <c r="C360" s="94" t="s">
        <v>377</v>
      </c>
      <c r="D360" s="59">
        <v>230000</v>
      </c>
      <c r="E360" s="59">
        <f>F360-D360</f>
        <v>25000</v>
      </c>
      <c r="F360" s="59">
        <f t="shared" si="211"/>
        <v>255000</v>
      </c>
      <c r="G360" s="59">
        <v>255000</v>
      </c>
      <c r="H360" s="59">
        <v>0</v>
      </c>
      <c r="I360" s="59">
        <v>0</v>
      </c>
      <c r="J360" s="59">
        <v>0</v>
      </c>
      <c r="K360" s="59">
        <v>0</v>
      </c>
      <c r="L360" s="59">
        <v>0</v>
      </c>
      <c r="M360" s="59">
        <v>0</v>
      </c>
      <c r="N360" s="59">
        <v>0</v>
      </c>
    </row>
    <row r="361" spans="1:14" s="11" customFormat="1" ht="24.75" customHeight="1">
      <c r="A361" s="102" t="s">
        <v>408</v>
      </c>
      <c r="B361" s="169" t="s">
        <v>608</v>
      </c>
      <c r="C361" s="170"/>
      <c r="D361" s="14">
        <f>D362</f>
        <v>0</v>
      </c>
      <c r="E361" s="14">
        <f>E362</f>
        <v>0</v>
      </c>
      <c r="F361" s="115">
        <f aca="true" t="shared" si="219" ref="F361:F381">SUM(G361:N361)</f>
        <v>0</v>
      </c>
      <c r="G361" s="14">
        <f aca="true" t="shared" si="220" ref="G361:N361">G362</f>
        <v>0</v>
      </c>
      <c r="H361" s="14">
        <f t="shared" si="220"/>
        <v>0</v>
      </c>
      <c r="I361" s="14">
        <f t="shared" si="220"/>
        <v>0</v>
      </c>
      <c r="J361" s="14">
        <f t="shared" si="220"/>
        <v>0</v>
      </c>
      <c r="K361" s="14">
        <f t="shared" si="220"/>
        <v>0</v>
      </c>
      <c r="L361" s="14">
        <f t="shared" si="220"/>
        <v>0</v>
      </c>
      <c r="M361" s="14">
        <f t="shared" si="220"/>
        <v>0</v>
      </c>
      <c r="N361" s="14">
        <f t="shared" si="220"/>
        <v>0</v>
      </c>
    </row>
    <row r="362" spans="1:14" s="11" customFormat="1" ht="18" customHeight="1">
      <c r="A362" s="104"/>
      <c r="B362" s="61">
        <v>42</v>
      </c>
      <c r="C362" s="61" t="s">
        <v>392</v>
      </c>
      <c r="D362" s="63">
        <f aca="true" t="shared" si="221" ref="D362:N362">D363</f>
        <v>0</v>
      </c>
      <c r="E362" s="63">
        <f t="shared" si="221"/>
        <v>0</v>
      </c>
      <c r="F362" s="63">
        <f t="shared" si="219"/>
        <v>0</v>
      </c>
      <c r="G362" s="63">
        <f t="shared" si="221"/>
        <v>0</v>
      </c>
      <c r="H362" s="63">
        <f t="shared" si="221"/>
        <v>0</v>
      </c>
      <c r="I362" s="63">
        <f t="shared" si="221"/>
        <v>0</v>
      </c>
      <c r="J362" s="63">
        <f t="shared" si="221"/>
        <v>0</v>
      </c>
      <c r="K362" s="63">
        <f t="shared" si="221"/>
        <v>0</v>
      </c>
      <c r="L362" s="63">
        <f t="shared" si="221"/>
        <v>0</v>
      </c>
      <c r="M362" s="63">
        <f t="shared" si="221"/>
        <v>0</v>
      </c>
      <c r="N362" s="63">
        <f t="shared" si="221"/>
        <v>0</v>
      </c>
    </row>
    <row r="363" spans="1:14" s="96" customFormat="1" ht="15" customHeight="1">
      <c r="A363" s="105"/>
      <c r="B363" s="93">
        <v>421</v>
      </c>
      <c r="C363" s="93" t="s">
        <v>384</v>
      </c>
      <c r="D363" s="59">
        <v>0</v>
      </c>
      <c r="E363" s="59">
        <f>F363-D363</f>
        <v>0</v>
      </c>
      <c r="F363" s="59">
        <f t="shared" si="219"/>
        <v>0</v>
      </c>
      <c r="G363" s="59">
        <v>0</v>
      </c>
      <c r="H363" s="59">
        <v>0</v>
      </c>
      <c r="I363" s="59">
        <v>0</v>
      </c>
      <c r="J363" s="59">
        <v>0</v>
      </c>
      <c r="K363" s="59">
        <v>0</v>
      </c>
      <c r="L363" s="59">
        <v>0</v>
      </c>
      <c r="M363" s="59">
        <v>0</v>
      </c>
      <c r="N363" s="59">
        <v>0</v>
      </c>
    </row>
    <row r="364" spans="1:14" s="96" customFormat="1" ht="15" customHeight="1">
      <c r="A364" s="147"/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</row>
    <row r="365" spans="1:14" s="96" customFormat="1" ht="15" customHeight="1">
      <c r="A365" s="147"/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</row>
    <row r="366" spans="1:14" s="96" customFormat="1" ht="15" customHeight="1">
      <c r="A366" s="147"/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</row>
    <row r="367" ht="43.5" customHeight="1"/>
    <row r="368" spans="1:14" s="55" customFormat="1" ht="15" customHeight="1">
      <c r="A368" s="165" t="s">
        <v>17</v>
      </c>
      <c r="B368" s="165" t="s">
        <v>234</v>
      </c>
      <c r="C368" s="166" t="s">
        <v>27</v>
      </c>
      <c r="D368" s="165" t="s">
        <v>743</v>
      </c>
      <c r="E368" s="165" t="s">
        <v>559</v>
      </c>
      <c r="F368" s="167" t="s">
        <v>744</v>
      </c>
      <c r="G368" s="166" t="s">
        <v>705</v>
      </c>
      <c r="H368" s="166"/>
      <c r="I368" s="166"/>
      <c r="J368" s="166"/>
      <c r="K368" s="166"/>
      <c r="L368" s="166"/>
      <c r="M368" s="166"/>
      <c r="N368" s="166"/>
    </row>
    <row r="369" spans="1:14" s="55" customFormat="1" ht="54" customHeight="1">
      <c r="A369" s="166"/>
      <c r="B369" s="166"/>
      <c r="C369" s="166"/>
      <c r="D369" s="166"/>
      <c r="E369" s="166"/>
      <c r="F369" s="168"/>
      <c r="G369" s="53" t="s">
        <v>813</v>
      </c>
      <c r="H369" s="53" t="s">
        <v>18</v>
      </c>
      <c r="I369" s="53" t="s">
        <v>165</v>
      </c>
      <c r="J369" s="53" t="s">
        <v>166</v>
      </c>
      <c r="K369" s="53" t="s">
        <v>19</v>
      </c>
      <c r="L369" s="53" t="s">
        <v>814</v>
      </c>
      <c r="M369" s="53" t="s">
        <v>792</v>
      </c>
      <c r="N369" s="53" t="s">
        <v>290</v>
      </c>
    </row>
    <row r="370" spans="1:14" s="55" customFormat="1" ht="10.5" customHeight="1">
      <c r="A370" s="54">
        <v>1</v>
      </c>
      <c r="B370" s="54">
        <v>2</v>
      </c>
      <c r="C370" s="54">
        <v>3</v>
      </c>
      <c r="D370" s="54">
        <v>4</v>
      </c>
      <c r="E370" s="54">
        <v>5</v>
      </c>
      <c r="F370" s="54">
        <v>6</v>
      </c>
      <c r="G370" s="54">
        <v>7</v>
      </c>
      <c r="H370" s="54">
        <v>8</v>
      </c>
      <c r="I370" s="54">
        <v>9</v>
      </c>
      <c r="J370" s="54">
        <v>10</v>
      </c>
      <c r="K370" s="54">
        <v>11</v>
      </c>
      <c r="L370" s="54">
        <v>12</v>
      </c>
      <c r="M370" s="54">
        <v>13</v>
      </c>
      <c r="N370" s="54">
        <v>14</v>
      </c>
    </row>
    <row r="371" spans="1:14" s="11" customFormat="1" ht="36" customHeight="1">
      <c r="A371" s="102"/>
      <c r="B371" s="198" t="s">
        <v>173</v>
      </c>
      <c r="C371" s="199"/>
      <c r="D371" s="118">
        <f>D372</f>
        <v>6825100</v>
      </c>
      <c r="E371" s="118">
        <f>E372</f>
        <v>58000</v>
      </c>
      <c r="F371" s="118">
        <f t="shared" si="219"/>
        <v>6883100</v>
      </c>
      <c r="G371" s="118">
        <f>G372</f>
        <v>3430500</v>
      </c>
      <c r="H371" s="118">
        <f aca="true" t="shared" si="222" ref="H371:N371">H372</f>
        <v>100</v>
      </c>
      <c r="I371" s="118">
        <f t="shared" si="222"/>
        <v>550500</v>
      </c>
      <c r="J371" s="118">
        <f t="shared" si="222"/>
        <v>2225000</v>
      </c>
      <c r="K371" s="118">
        <f t="shared" si="222"/>
        <v>38000</v>
      </c>
      <c r="L371" s="118">
        <f t="shared" si="222"/>
        <v>0</v>
      </c>
      <c r="M371" s="118">
        <f t="shared" si="222"/>
        <v>500000</v>
      </c>
      <c r="N371" s="118">
        <f t="shared" si="222"/>
        <v>139000</v>
      </c>
    </row>
    <row r="372" spans="1:14" s="11" customFormat="1" ht="30" customHeight="1">
      <c r="A372" s="111"/>
      <c r="B372" s="175" t="s">
        <v>200</v>
      </c>
      <c r="C372" s="176"/>
      <c r="D372" s="15">
        <f>D373+D389+D392</f>
        <v>6825100</v>
      </c>
      <c r="E372" s="15">
        <f>E373+E389+E392</f>
        <v>58000</v>
      </c>
      <c r="F372" s="15">
        <f t="shared" si="219"/>
        <v>6883100</v>
      </c>
      <c r="G372" s="15">
        <f aca="true" t="shared" si="223" ref="G372:N372">G373+G389+G392</f>
        <v>3430500</v>
      </c>
      <c r="H372" s="15">
        <f t="shared" si="223"/>
        <v>100</v>
      </c>
      <c r="I372" s="15">
        <f t="shared" si="223"/>
        <v>550500</v>
      </c>
      <c r="J372" s="15">
        <f t="shared" si="223"/>
        <v>2225000</v>
      </c>
      <c r="K372" s="15">
        <f t="shared" si="223"/>
        <v>38000</v>
      </c>
      <c r="L372" s="15">
        <f t="shared" si="223"/>
        <v>0</v>
      </c>
      <c r="M372" s="15">
        <f t="shared" si="223"/>
        <v>500000</v>
      </c>
      <c r="N372" s="15">
        <f t="shared" si="223"/>
        <v>139000</v>
      </c>
    </row>
    <row r="373" spans="1:14" s="11" customFormat="1" ht="24.75" customHeight="1">
      <c r="A373" s="102" t="s">
        <v>80</v>
      </c>
      <c r="B373" s="169" t="s">
        <v>203</v>
      </c>
      <c r="C373" s="170"/>
      <c r="D373" s="14">
        <f>D374+D386</f>
        <v>4025100</v>
      </c>
      <c r="E373" s="14">
        <f>E374+E386</f>
        <v>58000</v>
      </c>
      <c r="F373" s="115">
        <f t="shared" si="219"/>
        <v>4083100</v>
      </c>
      <c r="G373" s="14">
        <f aca="true" t="shared" si="224" ref="G373:N373">G374+G386</f>
        <v>3330500</v>
      </c>
      <c r="H373" s="14">
        <f t="shared" si="224"/>
        <v>100</v>
      </c>
      <c r="I373" s="14">
        <f t="shared" si="224"/>
        <v>550500</v>
      </c>
      <c r="J373" s="14">
        <f t="shared" si="224"/>
        <v>25000</v>
      </c>
      <c r="K373" s="14">
        <f t="shared" si="224"/>
        <v>38000</v>
      </c>
      <c r="L373" s="14">
        <f t="shared" si="224"/>
        <v>0</v>
      </c>
      <c r="M373" s="14">
        <f t="shared" si="224"/>
        <v>0</v>
      </c>
      <c r="N373" s="14">
        <f t="shared" si="224"/>
        <v>139000</v>
      </c>
    </row>
    <row r="374" spans="1:14" s="11" customFormat="1" ht="21" customHeight="1">
      <c r="A374" s="104"/>
      <c r="B374" s="61">
        <v>3</v>
      </c>
      <c r="C374" s="62" t="s">
        <v>3</v>
      </c>
      <c r="D374" s="63">
        <f>D375+D379+D384</f>
        <v>3972000</v>
      </c>
      <c r="E374" s="63">
        <f>E375+E379+E384</f>
        <v>53000</v>
      </c>
      <c r="F374" s="63">
        <f>SUM(G374:N374)</f>
        <v>4025000</v>
      </c>
      <c r="G374" s="63">
        <f>G375+G379+G384</f>
        <v>3330500</v>
      </c>
      <c r="H374" s="63">
        <f aca="true" t="shared" si="225" ref="H374:N374">H375+H379+H384</f>
        <v>0</v>
      </c>
      <c r="I374" s="63">
        <f t="shared" si="225"/>
        <v>521500</v>
      </c>
      <c r="J374" s="63">
        <f t="shared" si="225"/>
        <v>25000</v>
      </c>
      <c r="K374" s="63">
        <f t="shared" si="225"/>
        <v>18000</v>
      </c>
      <c r="L374" s="63">
        <f t="shared" si="225"/>
        <v>0</v>
      </c>
      <c r="M374" s="63">
        <f t="shared" si="225"/>
        <v>0</v>
      </c>
      <c r="N374" s="63">
        <f t="shared" si="225"/>
        <v>130000</v>
      </c>
    </row>
    <row r="375" spans="1:14" s="11" customFormat="1" ht="18" customHeight="1">
      <c r="A375" s="104"/>
      <c r="B375" s="61">
        <v>31</v>
      </c>
      <c r="C375" s="61" t="s">
        <v>9</v>
      </c>
      <c r="D375" s="63">
        <f>D376+D377+D378</f>
        <v>3136500</v>
      </c>
      <c r="E375" s="63">
        <f>E376+E377+E378</f>
        <v>8000</v>
      </c>
      <c r="F375" s="63">
        <f t="shared" si="219"/>
        <v>3144500</v>
      </c>
      <c r="G375" s="63">
        <f>G376+G377+G378</f>
        <v>3144500</v>
      </c>
      <c r="H375" s="63">
        <f aca="true" t="shared" si="226" ref="H375:N375">H376+H377+H378</f>
        <v>0</v>
      </c>
      <c r="I375" s="63">
        <f t="shared" si="226"/>
        <v>0</v>
      </c>
      <c r="J375" s="63">
        <f t="shared" si="226"/>
        <v>0</v>
      </c>
      <c r="K375" s="63">
        <f t="shared" si="226"/>
        <v>0</v>
      </c>
      <c r="L375" s="63">
        <f t="shared" si="226"/>
        <v>0</v>
      </c>
      <c r="M375" s="63">
        <f t="shared" si="226"/>
        <v>0</v>
      </c>
      <c r="N375" s="63">
        <f t="shared" si="226"/>
        <v>0</v>
      </c>
    </row>
    <row r="376" spans="1:14" s="96" customFormat="1" ht="15" customHeight="1">
      <c r="A376" s="105"/>
      <c r="B376" s="93">
        <v>311</v>
      </c>
      <c r="C376" s="93" t="s">
        <v>361</v>
      </c>
      <c r="D376" s="59">
        <v>2600000</v>
      </c>
      <c r="E376" s="59">
        <f>F376-D376</f>
        <v>0</v>
      </c>
      <c r="F376" s="59">
        <f t="shared" si="219"/>
        <v>2600000</v>
      </c>
      <c r="G376" s="59">
        <v>2600000</v>
      </c>
      <c r="H376" s="57">
        <v>0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0</v>
      </c>
    </row>
    <row r="377" spans="1:14" s="96" customFormat="1" ht="15" customHeight="1">
      <c r="A377" s="105"/>
      <c r="B377" s="93">
        <v>312</v>
      </c>
      <c r="C377" s="93" t="s">
        <v>362</v>
      </c>
      <c r="D377" s="59">
        <v>106500</v>
      </c>
      <c r="E377" s="59">
        <f>F377-D377</f>
        <v>8000</v>
      </c>
      <c r="F377" s="59">
        <f t="shared" si="219"/>
        <v>114500</v>
      </c>
      <c r="G377" s="59">
        <v>114500</v>
      </c>
      <c r="H377" s="57">
        <v>0</v>
      </c>
      <c r="I377" s="59">
        <v>0</v>
      </c>
      <c r="J377" s="57">
        <v>0</v>
      </c>
      <c r="K377" s="57">
        <v>0</v>
      </c>
      <c r="L377" s="57">
        <v>0</v>
      </c>
      <c r="M377" s="57">
        <v>0</v>
      </c>
      <c r="N377" s="57">
        <v>0</v>
      </c>
    </row>
    <row r="378" spans="1:14" s="96" customFormat="1" ht="15" customHeight="1">
      <c r="A378" s="105"/>
      <c r="B378" s="93">
        <v>313</v>
      </c>
      <c r="C378" s="93" t="s">
        <v>363</v>
      </c>
      <c r="D378" s="59">
        <v>430000</v>
      </c>
      <c r="E378" s="59">
        <f>F378-D378</f>
        <v>0</v>
      </c>
      <c r="F378" s="59">
        <f t="shared" si="219"/>
        <v>430000</v>
      </c>
      <c r="G378" s="59">
        <v>430000</v>
      </c>
      <c r="H378" s="59">
        <v>0</v>
      </c>
      <c r="I378" s="59">
        <v>0</v>
      </c>
      <c r="J378" s="59">
        <v>0</v>
      </c>
      <c r="K378" s="59">
        <v>0</v>
      </c>
      <c r="L378" s="59">
        <v>0</v>
      </c>
      <c r="M378" s="59">
        <v>0</v>
      </c>
      <c r="N378" s="59">
        <v>0</v>
      </c>
    </row>
    <row r="379" spans="1:14" s="11" customFormat="1" ht="18" customHeight="1">
      <c r="A379" s="104"/>
      <c r="B379" s="61">
        <v>32</v>
      </c>
      <c r="C379" s="61" t="s">
        <v>11</v>
      </c>
      <c r="D379" s="63">
        <f>SUM(D380:D383)</f>
        <v>817500</v>
      </c>
      <c r="E379" s="63">
        <f>SUM(E380:E383)</f>
        <v>45000</v>
      </c>
      <c r="F379" s="63">
        <f t="shared" si="219"/>
        <v>862500</v>
      </c>
      <c r="G379" s="63">
        <f aca="true" t="shared" si="227" ref="G379:N379">SUM(G380:G383)</f>
        <v>186000</v>
      </c>
      <c r="H379" s="63">
        <f t="shared" si="227"/>
        <v>0</v>
      </c>
      <c r="I379" s="63">
        <f t="shared" si="227"/>
        <v>503500</v>
      </c>
      <c r="J379" s="63">
        <f t="shared" si="227"/>
        <v>25000</v>
      </c>
      <c r="K379" s="63">
        <f t="shared" si="227"/>
        <v>18000</v>
      </c>
      <c r="L379" s="63">
        <f t="shared" si="227"/>
        <v>0</v>
      </c>
      <c r="M379" s="63">
        <f t="shared" si="227"/>
        <v>0</v>
      </c>
      <c r="N379" s="63">
        <f t="shared" si="227"/>
        <v>130000</v>
      </c>
    </row>
    <row r="380" spans="1:14" s="96" customFormat="1" ht="15" customHeight="1">
      <c r="A380" s="105"/>
      <c r="B380" s="97">
        <v>321</v>
      </c>
      <c r="C380" s="93" t="s">
        <v>397</v>
      </c>
      <c r="D380" s="59">
        <v>154000</v>
      </c>
      <c r="E380" s="59">
        <f>F380-D380</f>
        <v>0</v>
      </c>
      <c r="F380" s="59">
        <f t="shared" si="219"/>
        <v>154000</v>
      </c>
      <c r="G380" s="59">
        <v>140000</v>
      </c>
      <c r="H380" s="59">
        <v>0</v>
      </c>
      <c r="I380" s="59">
        <v>14000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</row>
    <row r="381" spans="1:14" s="96" customFormat="1" ht="15" customHeight="1">
      <c r="A381" s="106"/>
      <c r="B381" s="94">
        <v>322</v>
      </c>
      <c r="C381" s="94" t="s">
        <v>365</v>
      </c>
      <c r="D381" s="59">
        <v>428000</v>
      </c>
      <c r="E381" s="59">
        <f>F381-D381</f>
        <v>25000</v>
      </c>
      <c r="F381" s="59">
        <f t="shared" si="219"/>
        <v>453000</v>
      </c>
      <c r="G381" s="59">
        <v>5000</v>
      </c>
      <c r="H381" s="59">
        <v>0</v>
      </c>
      <c r="I381" s="59">
        <v>315000</v>
      </c>
      <c r="J381" s="59">
        <v>25000</v>
      </c>
      <c r="K381" s="59">
        <v>18000</v>
      </c>
      <c r="L381" s="59">
        <v>0</v>
      </c>
      <c r="M381" s="59">
        <v>0</v>
      </c>
      <c r="N381" s="59">
        <v>90000</v>
      </c>
    </row>
    <row r="382" spans="1:14" s="96" customFormat="1" ht="15" customHeight="1">
      <c r="A382" s="106"/>
      <c r="B382" s="94">
        <v>323</v>
      </c>
      <c r="C382" s="94" t="s">
        <v>371</v>
      </c>
      <c r="D382" s="59">
        <v>134000</v>
      </c>
      <c r="E382" s="59">
        <f>F382-D382</f>
        <v>20000</v>
      </c>
      <c r="F382" s="59">
        <f aca="true" t="shared" si="228" ref="F382:F391">SUM(G382:N382)</f>
        <v>154000</v>
      </c>
      <c r="G382" s="59">
        <v>0</v>
      </c>
      <c r="H382" s="59">
        <v>0</v>
      </c>
      <c r="I382" s="59">
        <v>114000</v>
      </c>
      <c r="J382" s="59">
        <v>0</v>
      </c>
      <c r="K382" s="59">
        <v>0</v>
      </c>
      <c r="L382" s="59">
        <v>0</v>
      </c>
      <c r="M382" s="59">
        <v>0</v>
      </c>
      <c r="N382" s="59">
        <v>40000</v>
      </c>
    </row>
    <row r="383" spans="1:14" s="96" customFormat="1" ht="15" customHeight="1">
      <c r="A383" s="105"/>
      <c r="B383" s="93">
        <v>329</v>
      </c>
      <c r="C383" s="93" t="s">
        <v>366</v>
      </c>
      <c r="D383" s="59">
        <v>101500</v>
      </c>
      <c r="E383" s="59">
        <f>F383-D383</f>
        <v>0</v>
      </c>
      <c r="F383" s="59">
        <f t="shared" si="228"/>
        <v>101500</v>
      </c>
      <c r="G383" s="59">
        <v>41000</v>
      </c>
      <c r="H383" s="59">
        <v>0</v>
      </c>
      <c r="I383" s="59">
        <v>60500</v>
      </c>
      <c r="J383" s="59">
        <v>0</v>
      </c>
      <c r="K383" s="59">
        <v>0</v>
      </c>
      <c r="L383" s="59">
        <v>0</v>
      </c>
      <c r="M383" s="59">
        <v>0</v>
      </c>
      <c r="N383" s="59">
        <v>0</v>
      </c>
    </row>
    <row r="384" spans="1:14" s="11" customFormat="1" ht="18" customHeight="1">
      <c r="A384" s="104"/>
      <c r="B384" s="61" t="s">
        <v>303</v>
      </c>
      <c r="C384" s="61" t="s">
        <v>374</v>
      </c>
      <c r="D384" s="63">
        <f>D385</f>
        <v>18000</v>
      </c>
      <c r="E384" s="63">
        <f>E385</f>
        <v>0</v>
      </c>
      <c r="F384" s="63">
        <f t="shared" si="228"/>
        <v>18000</v>
      </c>
      <c r="G384" s="63">
        <f>G385</f>
        <v>0</v>
      </c>
      <c r="H384" s="63">
        <f aca="true" t="shared" si="229" ref="H384:N384">H385</f>
        <v>0</v>
      </c>
      <c r="I384" s="63">
        <f t="shared" si="229"/>
        <v>18000</v>
      </c>
      <c r="J384" s="63">
        <f t="shared" si="229"/>
        <v>0</v>
      </c>
      <c r="K384" s="63">
        <f t="shared" si="229"/>
        <v>0</v>
      </c>
      <c r="L384" s="63">
        <f t="shared" si="229"/>
        <v>0</v>
      </c>
      <c r="M384" s="63">
        <f t="shared" si="229"/>
        <v>0</v>
      </c>
      <c r="N384" s="63">
        <f t="shared" si="229"/>
        <v>0</v>
      </c>
    </row>
    <row r="385" spans="1:14" s="96" customFormat="1" ht="15" customHeight="1">
      <c r="A385" s="105"/>
      <c r="B385" s="97">
        <v>343</v>
      </c>
      <c r="C385" s="93" t="s">
        <v>375</v>
      </c>
      <c r="D385" s="59">
        <v>18000</v>
      </c>
      <c r="E385" s="59">
        <f>F385-D385</f>
        <v>0</v>
      </c>
      <c r="F385" s="59">
        <f t="shared" si="228"/>
        <v>18000</v>
      </c>
      <c r="G385" s="59">
        <v>0</v>
      </c>
      <c r="H385" s="59">
        <v>0</v>
      </c>
      <c r="I385" s="59">
        <v>18000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</row>
    <row r="386" spans="1:14" s="11" customFormat="1" ht="18" customHeight="1">
      <c r="A386" s="104"/>
      <c r="B386" s="61" t="s">
        <v>190</v>
      </c>
      <c r="C386" s="61" t="s">
        <v>370</v>
      </c>
      <c r="D386" s="63">
        <f>D387+D388</f>
        <v>53100</v>
      </c>
      <c r="E386" s="63">
        <f>E387+E388</f>
        <v>5000</v>
      </c>
      <c r="F386" s="63">
        <f t="shared" si="228"/>
        <v>58100</v>
      </c>
      <c r="G386" s="63">
        <f>G387+G388</f>
        <v>0</v>
      </c>
      <c r="H386" s="63">
        <f aca="true" t="shared" si="230" ref="H386:N386">H387+H388</f>
        <v>100</v>
      </c>
      <c r="I386" s="63">
        <f t="shared" si="230"/>
        <v>29000</v>
      </c>
      <c r="J386" s="63">
        <f t="shared" si="230"/>
        <v>0</v>
      </c>
      <c r="K386" s="63">
        <f t="shared" si="230"/>
        <v>20000</v>
      </c>
      <c r="L386" s="63">
        <f t="shared" si="230"/>
        <v>0</v>
      </c>
      <c r="M386" s="63">
        <f t="shared" si="230"/>
        <v>0</v>
      </c>
      <c r="N386" s="63">
        <f t="shared" si="230"/>
        <v>9000</v>
      </c>
    </row>
    <row r="387" spans="1:14" s="96" customFormat="1" ht="15" customHeight="1">
      <c r="A387" s="105"/>
      <c r="B387" s="93" t="s">
        <v>99</v>
      </c>
      <c r="C387" s="93" t="s">
        <v>368</v>
      </c>
      <c r="D387" s="59">
        <v>48100</v>
      </c>
      <c r="E387" s="59">
        <f>F387-D387</f>
        <v>5000</v>
      </c>
      <c r="F387" s="59">
        <f t="shared" si="228"/>
        <v>53100</v>
      </c>
      <c r="G387" s="59">
        <v>0</v>
      </c>
      <c r="H387" s="59">
        <v>100</v>
      </c>
      <c r="I387" s="59">
        <v>24000</v>
      </c>
      <c r="J387" s="59">
        <v>0</v>
      </c>
      <c r="K387" s="59">
        <v>20000</v>
      </c>
      <c r="L387" s="57">
        <v>0</v>
      </c>
      <c r="M387" s="57">
        <v>0</v>
      </c>
      <c r="N387" s="59">
        <v>9000</v>
      </c>
    </row>
    <row r="388" spans="1:14" s="96" customFormat="1" ht="15" customHeight="1">
      <c r="A388" s="105"/>
      <c r="B388" s="93" t="s">
        <v>418</v>
      </c>
      <c r="C388" s="93" t="s">
        <v>369</v>
      </c>
      <c r="D388" s="59">
        <v>5000</v>
      </c>
      <c r="E388" s="59">
        <f>F388-D388</f>
        <v>0</v>
      </c>
      <c r="F388" s="59">
        <f>SUM(G388:N388)</f>
        <v>5000</v>
      </c>
      <c r="G388" s="59">
        <v>0</v>
      </c>
      <c r="H388" s="59">
        <v>0</v>
      </c>
      <c r="I388" s="59">
        <v>5000</v>
      </c>
      <c r="J388" s="59">
        <v>0</v>
      </c>
      <c r="K388" s="57">
        <v>0</v>
      </c>
      <c r="L388" s="57">
        <v>0</v>
      </c>
      <c r="M388" s="57">
        <v>0</v>
      </c>
      <c r="N388" s="57">
        <v>0</v>
      </c>
    </row>
    <row r="389" spans="1:14" s="11" customFormat="1" ht="24.75" customHeight="1">
      <c r="A389" s="102" t="s">
        <v>80</v>
      </c>
      <c r="B389" s="183" t="s">
        <v>628</v>
      </c>
      <c r="C389" s="186"/>
      <c r="D389" s="14">
        <f>D390</f>
        <v>2800000</v>
      </c>
      <c r="E389" s="14">
        <f>E390</f>
        <v>0</v>
      </c>
      <c r="F389" s="115">
        <f t="shared" si="228"/>
        <v>2800000</v>
      </c>
      <c r="G389" s="14">
        <f aca="true" t="shared" si="231" ref="G389:N389">G390</f>
        <v>100000</v>
      </c>
      <c r="H389" s="14">
        <f t="shared" si="231"/>
        <v>0</v>
      </c>
      <c r="I389" s="14">
        <f t="shared" si="231"/>
        <v>0</v>
      </c>
      <c r="J389" s="14">
        <f t="shared" si="231"/>
        <v>2200000</v>
      </c>
      <c r="K389" s="14">
        <f t="shared" si="231"/>
        <v>0</v>
      </c>
      <c r="L389" s="14">
        <f t="shared" si="231"/>
        <v>0</v>
      </c>
      <c r="M389" s="14">
        <f t="shared" si="231"/>
        <v>500000</v>
      </c>
      <c r="N389" s="14">
        <f t="shared" si="231"/>
        <v>0</v>
      </c>
    </row>
    <row r="390" spans="1:14" s="11" customFormat="1" ht="18" customHeight="1">
      <c r="A390" s="104"/>
      <c r="B390" s="61" t="s">
        <v>6</v>
      </c>
      <c r="C390" s="61" t="s">
        <v>398</v>
      </c>
      <c r="D390" s="63">
        <f aca="true" t="shared" si="232" ref="D390:N390">D391</f>
        <v>2800000</v>
      </c>
      <c r="E390" s="63">
        <f t="shared" si="232"/>
        <v>0</v>
      </c>
      <c r="F390" s="63">
        <f t="shared" si="228"/>
        <v>2800000</v>
      </c>
      <c r="G390" s="63">
        <f t="shared" si="232"/>
        <v>100000</v>
      </c>
      <c r="H390" s="63">
        <f t="shared" si="232"/>
        <v>0</v>
      </c>
      <c r="I390" s="63">
        <f t="shared" si="232"/>
        <v>0</v>
      </c>
      <c r="J390" s="63">
        <f t="shared" si="232"/>
        <v>2200000</v>
      </c>
      <c r="K390" s="63">
        <f t="shared" si="232"/>
        <v>0</v>
      </c>
      <c r="L390" s="63">
        <f t="shared" si="232"/>
        <v>0</v>
      </c>
      <c r="M390" s="63">
        <f t="shared" si="232"/>
        <v>500000</v>
      </c>
      <c r="N390" s="63">
        <f t="shared" si="232"/>
        <v>0</v>
      </c>
    </row>
    <row r="391" spans="1:14" s="96" customFormat="1" ht="15" customHeight="1">
      <c r="A391" s="105"/>
      <c r="B391" s="93" t="s">
        <v>8</v>
      </c>
      <c r="C391" s="93" t="s">
        <v>399</v>
      </c>
      <c r="D391" s="59">
        <v>2800000</v>
      </c>
      <c r="E391" s="59">
        <f>F391-D391</f>
        <v>0</v>
      </c>
      <c r="F391" s="59">
        <f t="shared" si="228"/>
        <v>2800000</v>
      </c>
      <c r="G391" s="59">
        <v>100000</v>
      </c>
      <c r="H391" s="59">
        <v>0</v>
      </c>
      <c r="I391" s="59">
        <v>0</v>
      </c>
      <c r="J391" s="59">
        <v>2200000</v>
      </c>
      <c r="K391" s="59">
        <v>0</v>
      </c>
      <c r="L391" s="59">
        <v>0</v>
      </c>
      <c r="M391" s="59">
        <v>500000</v>
      </c>
      <c r="N391" s="59">
        <v>0</v>
      </c>
    </row>
    <row r="392" spans="1:14" s="11" customFormat="1" ht="24.75" customHeight="1">
      <c r="A392" s="102" t="s">
        <v>80</v>
      </c>
      <c r="B392" s="50" t="s">
        <v>611</v>
      </c>
      <c r="C392" s="51"/>
      <c r="D392" s="14">
        <f>D393</f>
        <v>0</v>
      </c>
      <c r="E392" s="14">
        <f>E393</f>
        <v>0</v>
      </c>
      <c r="F392" s="115">
        <f>SUM(G392:N392)</f>
        <v>0</v>
      </c>
      <c r="G392" s="14">
        <f aca="true" t="shared" si="233" ref="G392:N392">G393</f>
        <v>0</v>
      </c>
      <c r="H392" s="14">
        <f t="shared" si="233"/>
        <v>0</v>
      </c>
      <c r="I392" s="14">
        <f t="shared" si="233"/>
        <v>0</v>
      </c>
      <c r="J392" s="14">
        <f t="shared" si="233"/>
        <v>0</v>
      </c>
      <c r="K392" s="14">
        <f t="shared" si="233"/>
        <v>0</v>
      </c>
      <c r="L392" s="14">
        <f t="shared" si="233"/>
        <v>0</v>
      </c>
      <c r="M392" s="14">
        <f t="shared" si="233"/>
        <v>0</v>
      </c>
      <c r="N392" s="14">
        <f t="shared" si="233"/>
        <v>0</v>
      </c>
    </row>
    <row r="393" spans="1:14" s="11" customFormat="1" ht="18" customHeight="1">
      <c r="A393" s="104"/>
      <c r="B393" s="62">
        <v>32</v>
      </c>
      <c r="C393" s="61" t="s">
        <v>11</v>
      </c>
      <c r="D393" s="63">
        <f aca="true" t="shared" si="234" ref="D393:N393">D394</f>
        <v>0</v>
      </c>
      <c r="E393" s="63">
        <f t="shared" si="234"/>
        <v>0</v>
      </c>
      <c r="F393" s="63">
        <f>SUM(G393:N393)</f>
        <v>0</v>
      </c>
      <c r="G393" s="63">
        <f t="shared" si="234"/>
        <v>0</v>
      </c>
      <c r="H393" s="63">
        <f t="shared" si="234"/>
        <v>0</v>
      </c>
      <c r="I393" s="63">
        <f t="shared" si="234"/>
        <v>0</v>
      </c>
      <c r="J393" s="63">
        <f t="shared" si="234"/>
        <v>0</v>
      </c>
      <c r="K393" s="63">
        <f t="shared" si="234"/>
        <v>0</v>
      </c>
      <c r="L393" s="63">
        <f t="shared" si="234"/>
        <v>0</v>
      </c>
      <c r="M393" s="63">
        <f t="shared" si="234"/>
        <v>0</v>
      </c>
      <c r="N393" s="63">
        <f t="shared" si="234"/>
        <v>0</v>
      </c>
    </row>
    <row r="394" spans="1:14" s="96" customFormat="1" ht="15" customHeight="1">
      <c r="A394" s="105"/>
      <c r="B394" s="94">
        <v>323</v>
      </c>
      <c r="C394" s="94" t="s">
        <v>371</v>
      </c>
      <c r="D394" s="59">
        <v>0</v>
      </c>
      <c r="E394" s="59">
        <f>F394-D394</f>
        <v>0</v>
      </c>
      <c r="F394" s="59">
        <f>SUM(G394:N394)</f>
        <v>0</v>
      </c>
      <c r="G394" s="59">
        <v>0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59">
        <v>0</v>
      </c>
      <c r="N394" s="59">
        <v>0</v>
      </c>
    </row>
    <row r="395" spans="1:14" s="96" customFormat="1" ht="15" customHeight="1">
      <c r="A395" s="147"/>
      <c r="B395" s="150"/>
      <c r="C395" s="150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</row>
    <row r="396" spans="1:14" s="96" customFormat="1" ht="15" customHeight="1">
      <c r="A396" s="147"/>
      <c r="B396" s="150"/>
      <c r="C396" s="150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</row>
    <row r="397" ht="101.25" customHeight="1"/>
    <row r="398" spans="1:14" s="55" customFormat="1" ht="15" customHeight="1">
      <c r="A398" s="165" t="s">
        <v>17</v>
      </c>
      <c r="B398" s="165" t="s">
        <v>234</v>
      </c>
      <c r="C398" s="166" t="s">
        <v>27</v>
      </c>
      <c r="D398" s="165" t="s">
        <v>743</v>
      </c>
      <c r="E398" s="165" t="s">
        <v>559</v>
      </c>
      <c r="F398" s="167" t="s">
        <v>744</v>
      </c>
      <c r="G398" s="166" t="s">
        <v>705</v>
      </c>
      <c r="H398" s="166"/>
      <c r="I398" s="166"/>
      <c r="J398" s="166"/>
      <c r="K398" s="166"/>
      <c r="L398" s="166"/>
      <c r="M398" s="166"/>
      <c r="N398" s="166"/>
    </row>
    <row r="399" spans="1:14" s="55" customFormat="1" ht="53.25" customHeight="1">
      <c r="A399" s="166"/>
      <c r="B399" s="166"/>
      <c r="C399" s="166"/>
      <c r="D399" s="166"/>
      <c r="E399" s="166"/>
      <c r="F399" s="168"/>
      <c r="G399" s="53" t="s">
        <v>813</v>
      </c>
      <c r="H399" s="53" t="s">
        <v>18</v>
      </c>
      <c r="I399" s="53" t="s">
        <v>165</v>
      </c>
      <c r="J399" s="53" t="s">
        <v>166</v>
      </c>
      <c r="K399" s="53" t="s">
        <v>19</v>
      </c>
      <c r="L399" s="53" t="s">
        <v>814</v>
      </c>
      <c r="M399" s="53" t="s">
        <v>792</v>
      </c>
      <c r="N399" s="53" t="s">
        <v>290</v>
      </c>
    </row>
    <row r="400" spans="1:14" s="55" customFormat="1" ht="10.5" customHeight="1">
      <c r="A400" s="54">
        <v>1</v>
      </c>
      <c r="B400" s="54">
        <v>2</v>
      </c>
      <c r="C400" s="54">
        <v>3</v>
      </c>
      <c r="D400" s="54">
        <v>4</v>
      </c>
      <c r="E400" s="54">
        <v>5</v>
      </c>
      <c r="F400" s="54">
        <v>6</v>
      </c>
      <c r="G400" s="54">
        <v>7</v>
      </c>
      <c r="H400" s="54">
        <v>8</v>
      </c>
      <c r="I400" s="54">
        <v>9</v>
      </c>
      <c r="J400" s="54">
        <v>10</v>
      </c>
      <c r="K400" s="54">
        <v>11</v>
      </c>
      <c r="L400" s="54">
        <v>12</v>
      </c>
      <c r="M400" s="54">
        <v>13</v>
      </c>
      <c r="N400" s="54">
        <v>14</v>
      </c>
    </row>
    <row r="401" spans="1:14" s="11" customFormat="1" ht="36" customHeight="1">
      <c r="A401" s="102"/>
      <c r="B401" s="200" t="s">
        <v>410</v>
      </c>
      <c r="C401" s="201"/>
      <c r="D401" s="118">
        <f aca="true" t="shared" si="235" ref="D401:N401">D402</f>
        <v>1100300</v>
      </c>
      <c r="E401" s="118">
        <f t="shared" si="235"/>
        <v>8500</v>
      </c>
      <c r="F401" s="118">
        <f aca="true" t="shared" si="236" ref="F401:F423">SUM(G401:N401)</f>
        <v>1108800</v>
      </c>
      <c r="G401" s="118">
        <f t="shared" si="235"/>
        <v>602050</v>
      </c>
      <c r="H401" s="118">
        <f t="shared" si="235"/>
        <v>12750</v>
      </c>
      <c r="I401" s="118"/>
      <c r="J401" s="118">
        <f t="shared" si="235"/>
        <v>60000</v>
      </c>
      <c r="K401" s="118">
        <f t="shared" si="235"/>
        <v>434000</v>
      </c>
      <c r="L401" s="118">
        <f t="shared" si="235"/>
        <v>0</v>
      </c>
      <c r="M401" s="118">
        <f t="shared" si="235"/>
        <v>0</v>
      </c>
      <c r="N401" s="118">
        <f t="shared" si="235"/>
        <v>0</v>
      </c>
    </row>
    <row r="402" spans="1:14" s="11" customFormat="1" ht="30" customHeight="1">
      <c r="A402" s="111"/>
      <c r="B402" s="171" t="s">
        <v>201</v>
      </c>
      <c r="C402" s="172"/>
      <c r="D402" s="15">
        <f>D403+D417+D424</f>
        <v>1100300</v>
      </c>
      <c r="E402" s="15">
        <f>E403+E417+E424</f>
        <v>8500</v>
      </c>
      <c r="F402" s="15">
        <f t="shared" si="236"/>
        <v>1108800</v>
      </c>
      <c r="G402" s="15">
        <f>G403+G417+G424</f>
        <v>602050</v>
      </c>
      <c r="H402" s="15">
        <f aca="true" t="shared" si="237" ref="H402:N402">H403+H417+H424</f>
        <v>12750</v>
      </c>
      <c r="I402" s="15">
        <f t="shared" si="237"/>
        <v>0</v>
      </c>
      <c r="J402" s="15">
        <f t="shared" si="237"/>
        <v>60000</v>
      </c>
      <c r="K402" s="15">
        <f t="shared" si="237"/>
        <v>434000</v>
      </c>
      <c r="L402" s="15">
        <f t="shared" si="237"/>
        <v>0</v>
      </c>
      <c r="M402" s="15">
        <f t="shared" si="237"/>
        <v>0</v>
      </c>
      <c r="N402" s="15">
        <f t="shared" si="237"/>
        <v>0</v>
      </c>
    </row>
    <row r="403" spans="1:14" s="11" customFormat="1" ht="24.75" customHeight="1">
      <c r="A403" s="102" t="s">
        <v>77</v>
      </c>
      <c r="B403" s="169" t="s">
        <v>202</v>
      </c>
      <c r="C403" s="170"/>
      <c r="D403" s="14">
        <f>D404+D408+D413+D415</f>
        <v>546300</v>
      </c>
      <c r="E403" s="14">
        <f>E404+E408+E413+E415</f>
        <v>8500</v>
      </c>
      <c r="F403" s="115">
        <f t="shared" si="236"/>
        <v>554800</v>
      </c>
      <c r="G403" s="14">
        <f aca="true" t="shared" si="238" ref="G403:N403">G404+G408+G413+G415</f>
        <v>525050</v>
      </c>
      <c r="H403" s="14">
        <f t="shared" si="238"/>
        <v>12750</v>
      </c>
      <c r="I403" s="14">
        <f t="shared" si="238"/>
        <v>0</v>
      </c>
      <c r="J403" s="14">
        <f t="shared" si="238"/>
        <v>0</v>
      </c>
      <c r="K403" s="14">
        <f t="shared" si="238"/>
        <v>17000</v>
      </c>
      <c r="L403" s="14">
        <f t="shared" si="238"/>
        <v>0</v>
      </c>
      <c r="M403" s="14">
        <f t="shared" si="238"/>
        <v>0</v>
      </c>
      <c r="N403" s="14">
        <f t="shared" si="238"/>
        <v>0</v>
      </c>
    </row>
    <row r="404" spans="1:14" s="11" customFormat="1" ht="18" customHeight="1">
      <c r="A404" s="103"/>
      <c r="B404" s="62">
        <v>31</v>
      </c>
      <c r="C404" s="61" t="s">
        <v>9</v>
      </c>
      <c r="D404" s="63">
        <f>D405+D406+D407</f>
        <v>396500</v>
      </c>
      <c r="E404" s="63">
        <f>E405+E406+E407</f>
        <v>8500</v>
      </c>
      <c r="F404" s="63">
        <f t="shared" si="236"/>
        <v>405000</v>
      </c>
      <c r="G404" s="63">
        <f>G405+G406+G407</f>
        <v>405000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</row>
    <row r="405" spans="1:14" s="96" customFormat="1" ht="15" customHeight="1">
      <c r="A405" s="106"/>
      <c r="B405" s="94">
        <v>311</v>
      </c>
      <c r="C405" s="93" t="s">
        <v>361</v>
      </c>
      <c r="D405" s="59">
        <v>334000</v>
      </c>
      <c r="E405" s="59">
        <f>F405-D405</f>
        <v>6000</v>
      </c>
      <c r="F405" s="59">
        <f t="shared" si="236"/>
        <v>340000</v>
      </c>
      <c r="G405" s="59">
        <v>340000</v>
      </c>
      <c r="H405" s="59">
        <v>0</v>
      </c>
      <c r="I405" s="59">
        <v>0</v>
      </c>
      <c r="J405" s="59">
        <v>0</v>
      </c>
      <c r="K405" s="59">
        <v>0</v>
      </c>
      <c r="L405" s="59">
        <v>0</v>
      </c>
      <c r="M405" s="59">
        <v>0</v>
      </c>
      <c r="N405" s="59">
        <v>0</v>
      </c>
    </row>
    <row r="406" spans="1:14" s="96" customFormat="1" ht="15" customHeight="1">
      <c r="A406" s="106"/>
      <c r="B406" s="94">
        <v>312</v>
      </c>
      <c r="C406" s="93" t="s">
        <v>362</v>
      </c>
      <c r="D406" s="59">
        <v>7500</v>
      </c>
      <c r="E406" s="59">
        <f>F406-D406</f>
        <v>1500</v>
      </c>
      <c r="F406" s="59">
        <f t="shared" si="236"/>
        <v>9000</v>
      </c>
      <c r="G406" s="59">
        <v>9000</v>
      </c>
      <c r="H406" s="59">
        <v>0</v>
      </c>
      <c r="I406" s="59">
        <v>0</v>
      </c>
      <c r="J406" s="59">
        <v>0</v>
      </c>
      <c r="K406" s="59">
        <v>0</v>
      </c>
      <c r="L406" s="59">
        <v>0</v>
      </c>
      <c r="M406" s="59">
        <v>0</v>
      </c>
      <c r="N406" s="59">
        <v>0</v>
      </c>
    </row>
    <row r="407" spans="1:14" s="96" customFormat="1" ht="15" customHeight="1">
      <c r="A407" s="106"/>
      <c r="B407" s="94">
        <v>313</v>
      </c>
      <c r="C407" s="93" t="s">
        <v>363</v>
      </c>
      <c r="D407" s="59">
        <v>55000</v>
      </c>
      <c r="E407" s="59">
        <f>F407-D407</f>
        <v>1000</v>
      </c>
      <c r="F407" s="59">
        <f t="shared" si="236"/>
        <v>56000</v>
      </c>
      <c r="G407" s="59">
        <v>56000</v>
      </c>
      <c r="H407" s="59">
        <v>0</v>
      </c>
      <c r="I407" s="59">
        <v>0</v>
      </c>
      <c r="J407" s="59">
        <v>0</v>
      </c>
      <c r="K407" s="59">
        <v>0</v>
      </c>
      <c r="L407" s="59">
        <v>0</v>
      </c>
      <c r="M407" s="59">
        <v>0</v>
      </c>
      <c r="N407" s="59">
        <v>0</v>
      </c>
    </row>
    <row r="408" spans="1:14" s="11" customFormat="1" ht="18" customHeight="1">
      <c r="A408" s="103"/>
      <c r="B408" s="62">
        <v>32</v>
      </c>
      <c r="C408" s="61" t="s">
        <v>11</v>
      </c>
      <c r="D408" s="63">
        <f>D409+D410+D411+D412</f>
        <v>145500</v>
      </c>
      <c r="E408" s="63">
        <f>E409+E410+E411+E412</f>
        <v>0</v>
      </c>
      <c r="F408" s="63">
        <f t="shared" si="236"/>
        <v>145500</v>
      </c>
      <c r="G408" s="63">
        <f>G409+G410+G411+G412</f>
        <v>118750</v>
      </c>
      <c r="H408" s="63">
        <f aca="true" t="shared" si="239" ref="H408:N408">H409+H410+H411+H412</f>
        <v>9750</v>
      </c>
      <c r="I408" s="63">
        <f t="shared" si="239"/>
        <v>0</v>
      </c>
      <c r="J408" s="63">
        <f t="shared" si="239"/>
        <v>0</v>
      </c>
      <c r="K408" s="63">
        <f t="shared" si="239"/>
        <v>17000</v>
      </c>
      <c r="L408" s="63">
        <f t="shared" si="239"/>
        <v>0</v>
      </c>
      <c r="M408" s="63">
        <f t="shared" si="239"/>
        <v>0</v>
      </c>
      <c r="N408" s="63">
        <f t="shared" si="239"/>
        <v>0</v>
      </c>
    </row>
    <row r="409" spans="1:14" s="96" customFormat="1" ht="15" customHeight="1">
      <c r="A409" s="105"/>
      <c r="B409" s="97">
        <v>321</v>
      </c>
      <c r="C409" s="93" t="s">
        <v>397</v>
      </c>
      <c r="D409" s="59">
        <v>13000</v>
      </c>
      <c r="E409" s="59">
        <f>F409-D409</f>
        <v>0</v>
      </c>
      <c r="F409" s="59">
        <f t="shared" si="236"/>
        <v>13000</v>
      </c>
      <c r="G409" s="59">
        <v>10000</v>
      </c>
      <c r="H409" s="59">
        <v>3000</v>
      </c>
      <c r="I409" s="59">
        <v>0</v>
      </c>
      <c r="J409" s="59">
        <v>0</v>
      </c>
      <c r="K409" s="59">
        <v>0</v>
      </c>
      <c r="L409" s="59">
        <v>0</v>
      </c>
      <c r="M409" s="59">
        <v>0</v>
      </c>
      <c r="N409" s="59">
        <v>0</v>
      </c>
    </row>
    <row r="410" spans="1:14" s="96" customFormat="1" ht="15" customHeight="1">
      <c r="A410" s="106"/>
      <c r="B410" s="94">
        <v>322</v>
      </c>
      <c r="C410" s="94" t="s">
        <v>365</v>
      </c>
      <c r="D410" s="59">
        <v>17000</v>
      </c>
      <c r="E410" s="59">
        <f>F410-D410</f>
        <v>0</v>
      </c>
      <c r="F410" s="59">
        <f t="shared" si="236"/>
        <v>17000</v>
      </c>
      <c r="G410" s="59">
        <v>14000</v>
      </c>
      <c r="H410" s="59">
        <v>3000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</row>
    <row r="411" spans="1:14" s="96" customFormat="1" ht="15" customHeight="1">
      <c r="A411" s="106"/>
      <c r="B411" s="94">
        <v>323</v>
      </c>
      <c r="C411" s="94" t="s">
        <v>371</v>
      </c>
      <c r="D411" s="59">
        <v>96550</v>
      </c>
      <c r="E411" s="59">
        <f>F411-D411</f>
        <v>0</v>
      </c>
      <c r="F411" s="59">
        <f t="shared" si="236"/>
        <v>96550</v>
      </c>
      <c r="G411" s="59">
        <v>81050</v>
      </c>
      <c r="H411" s="59">
        <v>1000</v>
      </c>
      <c r="I411" s="59">
        <v>0</v>
      </c>
      <c r="J411" s="59">
        <v>0</v>
      </c>
      <c r="K411" s="59">
        <v>14500</v>
      </c>
      <c r="L411" s="59">
        <v>0</v>
      </c>
      <c r="M411" s="59">
        <v>0</v>
      </c>
      <c r="N411" s="59">
        <v>0</v>
      </c>
    </row>
    <row r="412" spans="1:14" s="96" customFormat="1" ht="15" customHeight="1">
      <c r="A412" s="106"/>
      <c r="B412" s="94">
        <v>329</v>
      </c>
      <c r="C412" s="93" t="s">
        <v>366</v>
      </c>
      <c r="D412" s="59">
        <v>18950</v>
      </c>
      <c r="E412" s="59">
        <f>F412-D412</f>
        <v>0</v>
      </c>
      <c r="F412" s="59">
        <f t="shared" si="236"/>
        <v>18950</v>
      </c>
      <c r="G412" s="59">
        <v>13700</v>
      </c>
      <c r="H412" s="59">
        <v>2750</v>
      </c>
      <c r="I412" s="59">
        <v>0</v>
      </c>
      <c r="J412" s="59">
        <v>0</v>
      </c>
      <c r="K412" s="59">
        <v>2500</v>
      </c>
      <c r="L412" s="59">
        <v>0</v>
      </c>
      <c r="M412" s="59">
        <v>0</v>
      </c>
      <c r="N412" s="59">
        <v>0</v>
      </c>
    </row>
    <row r="413" spans="1:14" s="11" customFormat="1" ht="18" customHeight="1">
      <c r="A413" s="104"/>
      <c r="B413" s="61" t="s">
        <v>303</v>
      </c>
      <c r="C413" s="61" t="s">
        <v>374</v>
      </c>
      <c r="D413" s="63">
        <f>D414</f>
        <v>4300</v>
      </c>
      <c r="E413" s="63">
        <f>E414</f>
        <v>0</v>
      </c>
      <c r="F413" s="63">
        <f t="shared" si="236"/>
        <v>4300</v>
      </c>
      <c r="G413" s="63">
        <f aca="true" t="shared" si="240" ref="G413:N415">G414</f>
        <v>1300</v>
      </c>
      <c r="H413" s="63">
        <f t="shared" si="240"/>
        <v>3000</v>
      </c>
      <c r="I413" s="63">
        <f t="shared" si="240"/>
        <v>0</v>
      </c>
      <c r="J413" s="63">
        <f t="shared" si="240"/>
        <v>0</v>
      </c>
      <c r="K413" s="63">
        <f t="shared" si="240"/>
        <v>0</v>
      </c>
      <c r="L413" s="63">
        <f t="shared" si="240"/>
        <v>0</v>
      </c>
      <c r="M413" s="63">
        <f t="shared" si="240"/>
        <v>0</v>
      </c>
      <c r="N413" s="63">
        <f t="shared" si="240"/>
        <v>0</v>
      </c>
    </row>
    <row r="414" spans="1:14" s="96" customFormat="1" ht="15" customHeight="1">
      <c r="A414" s="105"/>
      <c r="B414" s="97">
        <v>343</v>
      </c>
      <c r="C414" s="93" t="s">
        <v>375</v>
      </c>
      <c r="D414" s="59">
        <v>4300</v>
      </c>
      <c r="E414" s="59">
        <f>F414-D414</f>
        <v>0</v>
      </c>
      <c r="F414" s="59">
        <f t="shared" si="236"/>
        <v>4300</v>
      </c>
      <c r="G414" s="59">
        <v>1300</v>
      </c>
      <c r="H414" s="59">
        <v>3000</v>
      </c>
      <c r="I414" s="59">
        <v>0</v>
      </c>
      <c r="J414" s="59">
        <v>0</v>
      </c>
      <c r="K414" s="59">
        <v>0</v>
      </c>
      <c r="L414" s="59">
        <v>0</v>
      </c>
      <c r="M414" s="59">
        <v>0</v>
      </c>
      <c r="N414" s="59">
        <v>0</v>
      </c>
    </row>
    <row r="415" spans="1:14" s="11" customFormat="1" ht="18" customHeight="1">
      <c r="A415" s="104"/>
      <c r="B415" s="61" t="s">
        <v>419</v>
      </c>
      <c r="C415" s="61" t="s">
        <v>420</v>
      </c>
      <c r="D415" s="63">
        <f>D416</f>
        <v>0</v>
      </c>
      <c r="E415" s="63">
        <f>E416</f>
        <v>0</v>
      </c>
      <c r="F415" s="63">
        <f t="shared" si="236"/>
        <v>0</v>
      </c>
      <c r="G415" s="63">
        <f t="shared" si="240"/>
        <v>0</v>
      </c>
      <c r="H415" s="63">
        <f t="shared" si="240"/>
        <v>0</v>
      </c>
      <c r="I415" s="63">
        <f t="shared" si="240"/>
        <v>0</v>
      </c>
      <c r="J415" s="63">
        <f t="shared" si="240"/>
        <v>0</v>
      </c>
      <c r="K415" s="63">
        <f t="shared" si="240"/>
        <v>0</v>
      </c>
      <c r="L415" s="63">
        <f t="shared" si="240"/>
        <v>0</v>
      </c>
      <c r="M415" s="63">
        <f t="shared" si="240"/>
        <v>0</v>
      </c>
      <c r="N415" s="63">
        <f t="shared" si="240"/>
        <v>0</v>
      </c>
    </row>
    <row r="416" spans="1:14" s="96" customFormat="1" ht="15" customHeight="1">
      <c r="A416" s="105"/>
      <c r="B416" s="97">
        <v>381</v>
      </c>
      <c r="C416" s="93" t="s">
        <v>377</v>
      </c>
      <c r="D416" s="59">
        <v>0</v>
      </c>
      <c r="E416" s="59">
        <f>F416-D416</f>
        <v>0</v>
      </c>
      <c r="F416" s="59">
        <f t="shared" si="236"/>
        <v>0</v>
      </c>
      <c r="G416" s="59">
        <v>0</v>
      </c>
      <c r="H416" s="59">
        <v>0</v>
      </c>
      <c r="I416" s="59">
        <v>0</v>
      </c>
      <c r="J416" s="59">
        <v>0</v>
      </c>
      <c r="K416" s="59">
        <v>0</v>
      </c>
      <c r="L416" s="59">
        <v>0</v>
      </c>
      <c r="M416" s="59">
        <v>0</v>
      </c>
      <c r="N416" s="59">
        <v>0</v>
      </c>
    </row>
    <row r="417" spans="1:14" s="11" customFormat="1" ht="24.75" customHeight="1">
      <c r="A417" s="102" t="s">
        <v>77</v>
      </c>
      <c r="B417" s="173" t="s">
        <v>691</v>
      </c>
      <c r="C417" s="174"/>
      <c r="D417" s="14">
        <f>D418+D422</f>
        <v>140000</v>
      </c>
      <c r="E417" s="14">
        <f>E418+E422</f>
        <v>0</v>
      </c>
      <c r="F417" s="115">
        <f t="shared" si="236"/>
        <v>140000</v>
      </c>
      <c r="G417" s="14">
        <f aca="true" t="shared" si="241" ref="G417:N417">G418+G422</f>
        <v>77000</v>
      </c>
      <c r="H417" s="14">
        <f t="shared" si="241"/>
        <v>0</v>
      </c>
      <c r="I417" s="14">
        <f t="shared" si="241"/>
        <v>0</v>
      </c>
      <c r="J417" s="14">
        <f t="shared" si="241"/>
        <v>60000</v>
      </c>
      <c r="K417" s="14">
        <f t="shared" si="241"/>
        <v>3000</v>
      </c>
      <c r="L417" s="14">
        <f t="shared" si="241"/>
        <v>0</v>
      </c>
      <c r="M417" s="14">
        <f t="shared" si="241"/>
        <v>0</v>
      </c>
      <c r="N417" s="14">
        <f t="shared" si="241"/>
        <v>0</v>
      </c>
    </row>
    <row r="418" spans="1:14" s="11" customFormat="1" ht="18" customHeight="1">
      <c r="A418" s="104"/>
      <c r="B418" s="62">
        <v>42</v>
      </c>
      <c r="C418" s="61" t="s">
        <v>370</v>
      </c>
      <c r="D418" s="63">
        <f>D419+D420+D421</f>
        <v>140000</v>
      </c>
      <c r="E418" s="63">
        <f>E419+E420+E421</f>
        <v>0</v>
      </c>
      <c r="F418" s="63">
        <f t="shared" si="236"/>
        <v>140000</v>
      </c>
      <c r="G418" s="63">
        <f>G419+G420+G421</f>
        <v>77000</v>
      </c>
      <c r="H418" s="63">
        <f aca="true" t="shared" si="242" ref="H418:N418">H419+H420+H421</f>
        <v>0</v>
      </c>
      <c r="I418" s="63">
        <f t="shared" si="242"/>
        <v>0</v>
      </c>
      <c r="J418" s="63">
        <f t="shared" si="242"/>
        <v>60000</v>
      </c>
      <c r="K418" s="63">
        <f t="shared" si="242"/>
        <v>3000</v>
      </c>
      <c r="L418" s="63">
        <f t="shared" si="242"/>
        <v>0</v>
      </c>
      <c r="M418" s="63">
        <f t="shared" si="242"/>
        <v>0</v>
      </c>
      <c r="N418" s="63">
        <f t="shared" si="242"/>
        <v>0</v>
      </c>
    </row>
    <row r="419" spans="1:14" s="96" customFormat="1" ht="15" customHeight="1">
      <c r="A419" s="105"/>
      <c r="B419" s="94">
        <v>422</v>
      </c>
      <c r="C419" s="93" t="s">
        <v>368</v>
      </c>
      <c r="D419" s="59">
        <v>11000</v>
      </c>
      <c r="E419" s="59">
        <f>F419-D419</f>
        <v>0</v>
      </c>
      <c r="F419" s="59">
        <f t="shared" si="236"/>
        <v>11000</v>
      </c>
      <c r="G419" s="59">
        <v>11000</v>
      </c>
      <c r="H419" s="59">
        <v>0</v>
      </c>
      <c r="I419" s="59">
        <v>0</v>
      </c>
      <c r="J419" s="59">
        <v>0</v>
      </c>
      <c r="K419" s="59">
        <v>0</v>
      </c>
      <c r="L419" s="59">
        <v>0</v>
      </c>
      <c r="M419" s="59">
        <v>0</v>
      </c>
      <c r="N419" s="59">
        <v>0</v>
      </c>
    </row>
    <row r="420" spans="1:14" s="96" customFormat="1" ht="15" customHeight="1">
      <c r="A420" s="105"/>
      <c r="B420" s="94">
        <v>424</v>
      </c>
      <c r="C420" s="94" t="s">
        <v>400</v>
      </c>
      <c r="D420" s="59">
        <v>120000</v>
      </c>
      <c r="E420" s="59">
        <f>F420-D420</f>
        <v>0</v>
      </c>
      <c r="F420" s="59">
        <f t="shared" si="236"/>
        <v>120000</v>
      </c>
      <c r="G420" s="59">
        <v>60000</v>
      </c>
      <c r="H420" s="59">
        <v>0</v>
      </c>
      <c r="I420" s="59">
        <v>0</v>
      </c>
      <c r="J420" s="59">
        <v>60000</v>
      </c>
      <c r="K420" s="59">
        <v>0</v>
      </c>
      <c r="L420" s="59">
        <v>0</v>
      </c>
      <c r="M420" s="59">
        <v>0</v>
      </c>
      <c r="N420" s="59">
        <v>0</v>
      </c>
    </row>
    <row r="421" spans="1:14" s="96" customFormat="1" ht="15" customHeight="1">
      <c r="A421" s="105"/>
      <c r="B421" s="94">
        <v>426</v>
      </c>
      <c r="C421" s="94" t="s">
        <v>369</v>
      </c>
      <c r="D421" s="59">
        <v>9000</v>
      </c>
      <c r="E421" s="59">
        <f>F421-D421</f>
        <v>0</v>
      </c>
      <c r="F421" s="59">
        <f t="shared" si="236"/>
        <v>9000</v>
      </c>
      <c r="G421" s="59">
        <v>6000</v>
      </c>
      <c r="H421" s="59">
        <v>0</v>
      </c>
      <c r="I421" s="59">
        <v>0</v>
      </c>
      <c r="J421" s="59">
        <v>0</v>
      </c>
      <c r="K421" s="59">
        <v>3000</v>
      </c>
      <c r="L421" s="59">
        <v>0</v>
      </c>
      <c r="M421" s="59">
        <v>0</v>
      </c>
      <c r="N421" s="59">
        <v>0</v>
      </c>
    </row>
    <row r="422" spans="1:14" s="11" customFormat="1" ht="18" customHeight="1">
      <c r="A422" s="104"/>
      <c r="B422" s="62">
        <v>43</v>
      </c>
      <c r="C422" s="61" t="s">
        <v>451</v>
      </c>
      <c r="D422" s="63">
        <f>D423</f>
        <v>0</v>
      </c>
      <c r="E422" s="63">
        <f>E423</f>
        <v>0</v>
      </c>
      <c r="F422" s="63">
        <f t="shared" si="236"/>
        <v>0</v>
      </c>
      <c r="G422" s="63">
        <f>G423</f>
        <v>0</v>
      </c>
      <c r="H422" s="63">
        <f aca="true" t="shared" si="243" ref="H422:N422">H423</f>
        <v>0</v>
      </c>
      <c r="I422" s="63">
        <f t="shared" si="243"/>
        <v>0</v>
      </c>
      <c r="J422" s="63">
        <f t="shared" si="243"/>
        <v>0</v>
      </c>
      <c r="K422" s="63">
        <f t="shared" si="243"/>
        <v>0</v>
      </c>
      <c r="L422" s="63">
        <f t="shared" si="243"/>
        <v>0</v>
      </c>
      <c r="M422" s="63">
        <f t="shared" si="243"/>
        <v>0</v>
      </c>
      <c r="N422" s="63">
        <f t="shared" si="243"/>
        <v>0</v>
      </c>
    </row>
    <row r="423" spans="1:14" s="96" customFormat="1" ht="15" customHeight="1">
      <c r="A423" s="105"/>
      <c r="B423" s="94">
        <v>431</v>
      </c>
      <c r="C423" s="93" t="s">
        <v>452</v>
      </c>
      <c r="D423" s="59">
        <v>0</v>
      </c>
      <c r="E423" s="59">
        <f>F423-D423</f>
        <v>0</v>
      </c>
      <c r="F423" s="59">
        <f t="shared" si="236"/>
        <v>0</v>
      </c>
      <c r="G423" s="59">
        <v>0</v>
      </c>
      <c r="H423" s="59">
        <v>0</v>
      </c>
      <c r="I423" s="59">
        <v>0</v>
      </c>
      <c r="J423" s="59">
        <v>0</v>
      </c>
      <c r="K423" s="59">
        <v>0</v>
      </c>
      <c r="L423" s="59">
        <v>0</v>
      </c>
      <c r="M423" s="59">
        <v>0</v>
      </c>
      <c r="N423" s="59">
        <v>0</v>
      </c>
    </row>
    <row r="424" spans="1:14" s="11" customFormat="1" ht="24.75" customHeight="1">
      <c r="A424" s="102" t="s">
        <v>77</v>
      </c>
      <c r="B424" s="173" t="s">
        <v>785</v>
      </c>
      <c r="C424" s="174"/>
      <c r="D424" s="14">
        <f>D425+D450</f>
        <v>414000</v>
      </c>
      <c r="E424" s="14">
        <f>E425+E450</f>
        <v>0</v>
      </c>
      <c r="F424" s="115">
        <f aca="true" t="shared" si="244" ref="F424:F432">SUM(G424:N424)</f>
        <v>414000</v>
      </c>
      <c r="G424" s="14">
        <f aca="true" t="shared" si="245" ref="G424:N424">G425+G450</f>
        <v>0</v>
      </c>
      <c r="H424" s="14">
        <f t="shared" si="245"/>
        <v>0</v>
      </c>
      <c r="I424" s="14">
        <f t="shared" si="245"/>
        <v>0</v>
      </c>
      <c r="J424" s="14">
        <f t="shared" si="245"/>
        <v>0</v>
      </c>
      <c r="K424" s="14">
        <f t="shared" si="245"/>
        <v>414000</v>
      </c>
      <c r="L424" s="14">
        <f t="shared" si="245"/>
        <v>0</v>
      </c>
      <c r="M424" s="14">
        <f t="shared" si="245"/>
        <v>0</v>
      </c>
      <c r="N424" s="14">
        <f t="shared" si="245"/>
        <v>0</v>
      </c>
    </row>
    <row r="425" spans="1:14" s="11" customFormat="1" ht="18" customHeight="1">
      <c r="A425" s="104"/>
      <c r="B425" s="62">
        <v>41</v>
      </c>
      <c r="C425" s="61" t="s">
        <v>732</v>
      </c>
      <c r="D425" s="63">
        <f>D426</f>
        <v>414000</v>
      </c>
      <c r="E425" s="63">
        <f>E426</f>
        <v>0</v>
      </c>
      <c r="F425" s="63">
        <f t="shared" si="244"/>
        <v>414000</v>
      </c>
      <c r="G425" s="63">
        <f>G426</f>
        <v>0</v>
      </c>
      <c r="H425" s="63">
        <f aca="true" t="shared" si="246" ref="H425:N425">H426</f>
        <v>0</v>
      </c>
      <c r="I425" s="63">
        <f t="shared" si="246"/>
        <v>0</v>
      </c>
      <c r="J425" s="63">
        <f t="shared" si="246"/>
        <v>0</v>
      </c>
      <c r="K425" s="63">
        <f t="shared" si="246"/>
        <v>414000</v>
      </c>
      <c r="L425" s="63">
        <f t="shared" si="246"/>
        <v>0</v>
      </c>
      <c r="M425" s="63">
        <f t="shared" si="246"/>
        <v>0</v>
      </c>
      <c r="N425" s="63">
        <f t="shared" si="246"/>
        <v>0</v>
      </c>
    </row>
    <row r="426" spans="1:14" s="96" customFormat="1" ht="15" customHeight="1">
      <c r="A426" s="105"/>
      <c r="B426" s="94">
        <v>412</v>
      </c>
      <c r="C426" s="93" t="s">
        <v>733</v>
      </c>
      <c r="D426" s="59">
        <v>414000</v>
      </c>
      <c r="E426" s="59">
        <f>F426-D426</f>
        <v>0</v>
      </c>
      <c r="F426" s="63">
        <f t="shared" si="244"/>
        <v>414000</v>
      </c>
      <c r="G426" s="59">
        <v>0</v>
      </c>
      <c r="H426" s="59">
        <v>0</v>
      </c>
      <c r="I426" s="59">
        <v>0</v>
      </c>
      <c r="J426" s="59">
        <v>0</v>
      </c>
      <c r="K426" s="59">
        <v>414000</v>
      </c>
      <c r="L426" s="59">
        <v>0</v>
      </c>
      <c r="M426" s="59">
        <v>0</v>
      </c>
      <c r="N426" s="59">
        <v>0</v>
      </c>
    </row>
    <row r="427" spans="1:14" s="55" customFormat="1" ht="15" customHeight="1">
      <c r="A427" s="165" t="s">
        <v>17</v>
      </c>
      <c r="B427" s="165" t="s">
        <v>234</v>
      </c>
      <c r="C427" s="166" t="s">
        <v>27</v>
      </c>
      <c r="D427" s="165" t="s">
        <v>743</v>
      </c>
      <c r="E427" s="165" t="s">
        <v>559</v>
      </c>
      <c r="F427" s="167" t="s">
        <v>744</v>
      </c>
      <c r="G427" s="166" t="s">
        <v>705</v>
      </c>
      <c r="H427" s="166"/>
      <c r="I427" s="166"/>
      <c r="J427" s="166"/>
      <c r="K427" s="166"/>
      <c r="L427" s="166"/>
      <c r="M427" s="166"/>
      <c r="N427" s="166"/>
    </row>
    <row r="428" spans="1:14" s="55" customFormat="1" ht="40.5" customHeight="1">
      <c r="A428" s="166"/>
      <c r="B428" s="166"/>
      <c r="C428" s="166"/>
      <c r="D428" s="166"/>
      <c r="E428" s="166"/>
      <c r="F428" s="168"/>
      <c r="G428" s="53" t="s">
        <v>813</v>
      </c>
      <c r="H428" s="53" t="s">
        <v>18</v>
      </c>
      <c r="I428" s="53" t="s">
        <v>165</v>
      </c>
      <c r="J428" s="53" t="s">
        <v>166</v>
      </c>
      <c r="K428" s="53" t="s">
        <v>19</v>
      </c>
      <c r="L428" s="53" t="s">
        <v>814</v>
      </c>
      <c r="M428" s="53" t="s">
        <v>792</v>
      </c>
      <c r="N428" s="53" t="s">
        <v>290</v>
      </c>
    </row>
    <row r="429" spans="1:14" s="55" customFormat="1" ht="10.5" customHeight="1">
      <c r="A429" s="54">
        <v>1</v>
      </c>
      <c r="B429" s="54">
        <v>2</v>
      </c>
      <c r="C429" s="54">
        <v>3</v>
      </c>
      <c r="D429" s="54">
        <v>4</v>
      </c>
      <c r="E429" s="54">
        <v>5</v>
      </c>
      <c r="F429" s="54">
        <v>6</v>
      </c>
      <c r="G429" s="54">
        <v>7</v>
      </c>
      <c r="H429" s="54">
        <v>8</v>
      </c>
      <c r="I429" s="54">
        <v>9</v>
      </c>
      <c r="J429" s="54">
        <v>10</v>
      </c>
      <c r="K429" s="54">
        <v>11</v>
      </c>
      <c r="L429" s="54">
        <v>12</v>
      </c>
      <c r="M429" s="54">
        <v>13</v>
      </c>
      <c r="N429" s="54">
        <v>14</v>
      </c>
    </row>
    <row r="430" spans="1:14" s="11" customFormat="1" ht="36" customHeight="1">
      <c r="A430" s="102"/>
      <c r="B430" s="198" t="s">
        <v>734</v>
      </c>
      <c r="C430" s="199"/>
      <c r="D430" s="118">
        <f>D431</f>
        <v>0</v>
      </c>
      <c r="E430" s="118">
        <f>E431</f>
        <v>0</v>
      </c>
      <c r="F430" s="118">
        <f t="shared" si="244"/>
        <v>0</v>
      </c>
      <c r="G430" s="118">
        <f>G431</f>
        <v>0</v>
      </c>
      <c r="H430" s="118">
        <f aca="true" t="shared" si="247" ref="H430:N431">H431</f>
        <v>0</v>
      </c>
      <c r="I430" s="118">
        <f t="shared" si="247"/>
        <v>0</v>
      </c>
      <c r="J430" s="118">
        <f t="shared" si="247"/>
        <v>0</v>
      </c>
      <c r="K430" s="118">
        <f t="shared" si="247"/>
        <v>0</v>
      </c>
      <c r="L430" s="118">
        <f t="shared" si="247"/>
        <v>0</v>
      </c>
      <c r="M430" s="118">
        <f t="shared" si="247"/>
        <v>0</v>
      </c>
      <c r="N430" s="118">
        <f t="shared" si="247"/>
        <v>0</v>
      </c>
    </row>
    <row r="431" spans="1:14" s="11" customFormat="1" ht="30" customHeight="1">
      <c r="A431" s="111"/>
      <c r="B431" s="175" t="s">
        <v>735</v>
      </c>
      <c r="C431" s="176"/>
      <c r="D431" s="15">
        <f>D432</f>
        <v>0</v>
      </c>
      <c r="E431" s="15">
        <f>E432</f>
        <v>0</v>
      </c>
      <c r="F431" s="15">
        <f t="shared" si="244"/>
        <v>0</v>
      </c>
      <c r="G431" s="15">
        <f>G432</f>
        <v>0</v>
      </c>
      <c r="H431" s="15">
        <f t="shared" si="247"/>
        <v>0</v>
      </c>
      <c r="I431" s="15">
        <f t="shared" si="247"/>
        <v>0</v>
      </c>
      <c r="J431" s="15">
        <f t="shared" si="247"/>
        <v>0</v>
      </c>
      <c r="K431" s="15">
        <f t="shared" si="247"/>
        <v>0</v>
      </c>
      <c r="L431" s="15">
        <f t="shared" si="247"/>
        <v>0</v>
      </c>
      <c r="M431" s="15">
        <f t="shared" si="247"/>
        <v>0</v>
      </c>
      <c r="N431" s="15">
        <f t="shared" si="247"/>
        <v>0</v>
      </c>
    </row>
    <row r="432" spans="1:14" s="11" customFormat="1" ht="24.75" customHeight="1">
      <c r="A432" s="102" t="s">
        <v>80</v>
      </c>
      <c r="B432" s="169" t="s">
        <v>736</v>
      </c>
      <c r="C432" s="170"/>
      <c r="D432" s="14">
        <f>D433+D445</f>
        <v>0</v>
      </c>
      <c r="E432" s="14">
        <f>E433+E445</f>
        <v>0</v>
      </c>
      <c r="F432" s="115">
        <f t="shared" si="244"/>
        <v>0</v>
      </c>
      <c r="G432" s="14">
        <f aca="true" t="shared" si="248" ref="G432:N432">G433+G445</f>
        <v>0</v>
      </c>
      <c r="H432" s="14">
        <f t="shared" si="248"/>
        <v>0</v>
      </c>
      <c r="I432" s="14">
        <f t="shared" si="248"/>
        <v>0</v>
      </c>
      <c r="J432" s="14">
        <f t="shared" si="248"/>
        <v>0</v>
      </c>
      <c r="K432" s="14">
        <f t="shared" si="248"/>
        <v>0</v>
      </c>
      <c r="L432" s="14">
        <f t="shared" si="248"/>
        <v>0</v>
      </c>
      <c r="M432" s="14">
        <f t="shared" si="248"/>
        <v>0</v>
      </c>
      <c r="N432" s="14">
        <f t="shared" si="248"/>
        <v>0</v>
      </c>
    </row>
    <row r="433" spans="1:14" s="11" customFormat="1" ht="21" customHeight="1">
      <c r="A433" s="104"/>
      <c r="B433" s="61">
        <v>3</v>
      </c>
      <c r="C433" s="62" t="s">
        <v>3</v>
      </c>
      <c r="D433" s="63">
        <f>D434+D438+D443</f>
        <v>0</v>
      </c>
      <c r="E433" s="63">
        <f>E434+E438+E443</f>
        <v>0</v>
      </c>
      <c r="F433" s="63">
        <f>SUM(G433:N433)</f>
        <v>0</v>
      </c>
      <c r="G433" s="63">
        <f>G434+G438+G443</f>
        <v>0</v>
      </c>
      <c r="H433" s="63">
        <f aca="true" t="shared" si="249" ref="H433:N433">H434+H438+H443</f>
        <v>0</v>
      </c>
      <c r="I433" s="63">
        <f t="shared" si="249"/>
        <v>0</v>
      </c>
      <c r="J433" s="63">
        <f t="shared" si="249"/>
        <v>0</v>
      </c>
      <c r="K433" s="63">
        <f t="shared" si="249"/>
        <v>0</v>
      </c>
      <c r="L433" s="63">
        <f t="shared" si="249"/>
        <v>0</v>
      </c>
      <c r="M433" s="63">
        <f t="shared" si="249"/>
        <v>0</v>
      </c>
      <c r="N433" s="63">
        <f t="shared" si="249"/>
        <v>0</v>
      </c>
    </row>
    <row r="434" spans="1:14" s="11" customFormat="1" ht="18" customHeight="1">
      <c r="A434" s="104"/>
      <c r="B434" s="61">
        <v>31</v>
      </c>
      <c r="C434" s="61" t="s">
        <v>9</v>
      </c>
      <c r="D434" s="63">
        <f>D435+D436+D437</f>
        <v>0</v>
      </c>
      <c r="E434" s="63">
        <f>E435+E436+E437</f>
        <v>0</v>
      </c>
      <c r="F434" s="63">
        <f aca="true" t="shared" si="250" ref="F434:F446">SUM(G434:N434)</f>
        <v>0</v>
      </c>
      <c r="G434" s="63">
        <f>G435+G436+G437</f>
        <v>0</v>
      </c>
      <c r="H434" s="63">
        <f aca="true" t="shared" si="251" ref="H434:N434">H435+H436+H437</f>
        <v>0</v>
      </c>
      <c r="I434" s="63">
        <f t="shared" si="251"/>
        <v>0</v>
      </c>
      <c r="J434" s="63">
        <f t="shared" si="251"/>
        <v>0</v>
      </c>
      <c r="K434" s="63">
        <f t="shared" si="251"/>
        <v>0</v>
      </c>
      <c r="L434" s="63">
        <f t="shared" si="251"/>
        <v>0</v>
      </c>
      <c r="M434" s="63">
        <f t="shared" si="251"/>
        <v>0</v>
      </c>
      <c r="N434" s="63">
        <f t="shared" si="251"/>
        <v>0</v>
      </c>
    </row>
    <row r="435" spans="1:14" s="96" customFormat="1" ht="15" customHeight="1">
      <c r="A435" s="105"/>
      <c r="B435" s="93">
        <v>311</v>
      </c>
      <c r="C435" s="93" t="s">
        <v>361</v>
      </c>
      <c r="D435" s="59">
        <v>0</v>
      </c>
      <c r="E435" s="59">
        <f>F435-D435</f>
        <v>0</v>
      </c>
      <c r="F435" s="59">
        <f t="shared" si="250"/>
        <v>0</v>
      </c>
      <c r="G435" s="59">
        <v>0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57">
        <v>0</v>
      </c>
      <c r="N435" s="57">
        <v>0</v>
      </c>
    </row>
    <row r="436" spans="1:14" s="96" customFormat="1" ht="15" customHeight="1">
      <c r="A436" s="105"/>
      <c r="B436" s="93">
        <v>312</v>
      </c>
      <c r="C436" s="93" t="s">
        <v>362</v>
      </c>
      <c r="D436" s="59">
        <v>0</v>
      </c>
      <c r="E436" s="59">
        <f>F436-D436</f>
        <v>0</v>
      </c>
      <c r="F436" s="59">
        <f t="shared" si="250"/>
        <v>0</v>
      </c>
      <c r="G436" s="59">
        <v>0</v>
      </c>
      <c r="H436" s="57">
        <v>0</v>
      </c>
      <c r="I436" s="59">
        <v>0</v>
      </c>
      <c r="J436" s="57">
        <v>0</v>
      </c>
      <c r="K436" s="57">
        <v>0</v>
      </c>
      <c r="L436" s="57">
        <v>0</v>
      </c>
      <c r="M436" s="57">
        <v>0</v>
      </c>
      <c r="N436" s="57">
        <v>0</v>
      </c>
    </row>
    <row r="437" spans="1:14" s="96" customFormat="1" ht="15" customHeight="1">
      <c r="A437" s="105"/>
      <c r="B437" s="93">
        <v>313</v>
      </c>
      <c r="C437" s="93" t="s">
        <v>363</v>
      </c>
      <c r="D437" s="59">
        <v>0</v>
      </c>
      <c r="E437" s="59">
        <f>F437-D437</f>
        <v>0</v>
      </c>
      <c r="F437" s="59">
        <f t="shared" si="250"/>
        <v>0</v>
      </c>
      <c r="G437" s="59">
        <v>0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59">
        <v>0</v>
      </c>
      <c r="N437" s="59">
        <v>0</v>
      </c>
    </row>
    <row r="438" spans="1:14" s="11" customFormat="1" ht="18" customHeight="1">
      <c r="A438" s="104"/>
      <c r="B438" s="61">
        <v>32</v>
      </c>
      <c r="C438" s="61" t="s">
        <v>11</v>
      </c>
      <c r="D438" s="63">
        <f>SUM(D439:D442)</f>
        <v>0</v>
      </c>
      <c r="E438" s="63">
        <f>SUM(E439:E442)</f>
        <v>0</v>
      </c>
      <c r="F438" s="63">
        <f t="shared" si="250"/>
        <v>0</v>
      </c>
      <c r="G438" s="63">
        <f aca="true" t="shared" si="252" ref="G438:N438">SUM(G439:G442)</f>
        <v>0</v>
      </c>
      <c r="H438" s="63">
        <f t="shared" si="252"/>
        <v>0</v>
      </c>
      <c r="I438" s="63">
        <f t="shared" si="252"/>
        <v>0</v>
      </c>
      <c r="J438" s="63">
        <f t="shared" si="252"/>
        <v>0</v>
      </c>
      <c r="K438" s="63">
        <f t="shared" si="252"/>
        <v>0</v>
      </c>
      <c r="L438" s="63">
        <f t="shared" si="252"/>
        <v>0</v>
      </c>
      <c r="M438" s="63">
        <f t="shared" si="252"/>
        <v>0</v>
      </c>
      <c r="N438" s="63">
        <f t="shared" si="252"/>
        <v>0</v>
      </c>
    </row>
    <row r="439" spans="1:14" s="96" customFormat="1" ht="15" customHeight="1">
      <c r="A439" s="105"/>
      <c r="B439" s="97">
        <v>321</v>
      </c>
      <c r="C439" s="93" t="s">
        <v>397</v>
      </c>
      <c r="D439" s="59">
        <v>0</v>
      </c>
      <c r="E439" s="59">
        <f>F439-D439</f>
        <v>0</v>
      </c>
      <c r="F439" s="59">
        <f t="shared" si="250"/>
        <v>0</v>
      </c>
      <c r="G439" s="59">
        <v>0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</row>
    <row r="440" spans="1:14" s="96" customFormat="1" ht="15" customHeight="1">
      <c r="A440" s="106"/>
      <c r="B440" s="94">
        <v>322</v>
      </c>
      <c r="C440" s="94" t="s">
        <v>365</v>
      </c>
      <c r="D440" s="59">
        <v>0</v>
      </c>
      <c r="E440" s="59">
        <f>F440-D440</f>
        <v>0</v>
      </c>
      <c r="F440" s="59">
        <f t="shared" si="250"/>
        <v>0</v>
      </c>
      <c r="G440" s="59">
        <v>0</v>
      </c>
      <c r="H440" s="59">
        <v>0</v>
      </c>
      <c r="I440" s="59">
        <v>0</v>
      </c>
      <c r="J440" s="59">
        <v>0</v>
      </c>
      <c r="K440" s="59">
        <v>0</v>
      </c>
      <c r="L440" s="59">
        <v>0</v>
      </c>
      <c r="M440" s="59">
        <v>0</v>
      </c>
      <c r="N440" s="59">
        <v>0</v>
      </c>
    </row>
    <row r="441" spans="1:14" s="96" customFormat="1" ht="15" customHeight="1">
      <c r="A441" s="106"/>
      <c r="B441" s="94">
        <v>323</v>
      </c>
      <c r="C441" s="94" t="s">
        <v>371</v>
      </c>
      <c r="D441" s="59">
        <v>0</v>
      </c>
      <c r="E441" s="59">
        <f>F441-D441</f>
        <v>0</v>
      </c>
      <c r="F441" s="59">
        <f t="shared" si="250"/>
        <v>0</v>
      </c>
      <c r="G441" s="59">
        <v>0</v>
      </c>
      <c r="H441" s="59">
        <v>0</v>
      </c>
      <c r="I441" s="59">
        <v>0</v>
      </c>
      <c r="J441" s="59">
        <v>0</v>
      </c>
      <c r="K441" s="59">
        <v>0</v>
      </c>
      <c r="L441" s="59">
        <v>0</v>
      </c>
      <c r="M441" s="59">
        <v>0</v>
      </c>
      <c r="N441" s="59">
        <v>0</v>
      </c>
    </row>
    <row r="442" spans="1:14" s="96" customFormat="1" ht="15" customHeight="1">
      <c r="A442" s="105"/>
      <c r="B442" s="93">
        <v>329</v>
      </c>
      <c r="C442" s="93" t="s">
        <v>366</v>
      </c>
      <c r="D442" s="59">
        <v>0</v>
      </c>
      <c r="E442" s="59">
        <f>F442-D442</f>
        <v>0</v>
      </c>
      <c r="F442" s="59">
        <f t="shared" si="250"/>
        <v>0</v>
      </c>
      <c r="G442" s="59">
        <v>0</v>
      </c>
      <c r="H442" s="59">
        <v>0</v>
      </c>
      <c r="I442" s="59">
        <v>0</v>
      </c>
      <c r="J442" s="59">
        <v>0</v>
      </c>
      <c r="K442" s="59">
        <v>0</v>
      </c>
      <c r="L442" s="59">
        <v>0</v>
      </c>
      <c r="M442" s="59">
        <v>0</v>
      </c>
      <c r="N442" s="59">
        <v>0</v>
      </c>
    </row>
    <row r="443" spans="1:14" s="11" customFormat="1" ht="18" customHeight="1">
      <c r="A443" s="104"/>
      <c r="B443" s="61" t="s">
        <v>303</v>
      </c>
      <c r="C443" s="61" t="s">
        <v>374</v>
      </c>
      <c r="D443" s="63">
        <f>D444</f>
        <v>0</v>
      </c>
      <c r="E443" s="63">
        <f>E444</f>
        <v>0</v>
      </c>
      <c r="F443" s="63">
        <f t="shared" si="250"/>
        <v>0</v>
      </c>
      <c r="G443" s="63">
        <f>G444</f>
        <v>0</v>
      </c>
      <c r="H443" s="63">
        <f aca="true" t="shared" si="253" ref="H443:N443">H444</f>
        <v>0</v>
      </c>
      <c r="I443" s="63">
        <f t="shared" si="253"/>
        <v>0</v>
      </c>
      <c r="J443" s="63">
        <f t="shared" si="253"/>
        <v>0</v>
      </c>
      <c r="K443" s="63">
        <f t="shared" si="253"/>
        <v>0</v>
      </c>
      <c r="L443" s="63">
        <f t="shared" si="253"/>
        <v>0</v>
      </c>
      <c r="M443" s="63">
        <f t="shared" si="253"/>
        <v>0</v>
      </c>
      <c r="N443" s="63">
        <f t="shared" si="253"/>
        <v>0</v>
      </c>
    </row>
    <row r="444" spans="1:14" s="96" customFormat="1" ht="15" customHeight="1">
      <c r="A444" s="105"/>
      <c r="B444" s="97">
        <v>343</v>
      </c>
      <c r="C444" s="93" t="s">
        <v>375</v>
      </c>
      <c r="D444" s="59">
        <v>0</v>
      </c>
      <c r="E444" s="59">
        <f>F444-D444</f>
        <v>0</v>
      </c>
      <c r="F444" s="59">
        <f t="shared" si="250"/>
        <v>0</v>
      </c>
      <c r="G444" s="59">
        <v>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59">
        <v>0</v>
      </c>
      <c r="N444" s="59">
        <v>0</v>
      </c>
    </row>
    <row r="445" spans="1:14" s="11" customFormat="1" ht="18" customHeight="1">
      <c r="A445" s="104"/>
      <c r="B445" s="61" t="s">
        <v>190</v>
      </c>
      <c r="C445" s="61" t="s">
        <v>370</v>
      </c>
      <c r="D445" s="63">
        <f>D446+D447</f>
        <v>0</v>
      </c>
      <c r="E445" s="63">
        <f>E446+E447</f>
        <v>0</v>
      </c>
      <c r="F445" s="63">
        <f t="shared" si="250"/>
        <v>0</v>
      </c>
      <c r="G445" s="63">
        <f>G446+G447</f>
        <v>0</v>
      </c>
      <c r="H445" s="63">
        <f aca="true" t="shared" si="254" ref="H445:N445">H446+H447</f>
        <v>0</v>
      </c>
      <c r="I445" s="63">
        <f t="shared" si="254"/>
        <v>0</v>
      </c>
      <c r="J445" s="63">
        <f t="shared" si="254"/>
        <v>0</v>
      </c>
      <c r="K445" s="63">
        <f t="shared" si="254"/>
        <v>0</v>
      </c>
      <c r="L445" s="63">
        <f t="shared" si="254"/>
        <v>0</v>
      </c>
      <c r="M445" s="63">
        <f t="shared" si="254"/>
        <v>0</v>
      </c>
      <c r="N445" s="63">
        <f t="shared" si="254"/>
        <v>0</v>
      </c>
    </row>
    <row r="446" spans="1:14" s="96" customFormat="1" ht="15" customHeight="1">
      <c r="A446" s="105"/>
      <c r="B446" s="93" t="s">
        <v>99</v>
      </c>
      <c r="C446" s="93" t="s">
        <v>368</v>
      </c>
      <c r="D446" s="59">
        <v>0</v>
      </c>
      <c r="E446" s="59">
        <f>F446-D446</f>
        <v>0</v>
      </c>
      <c r="F446" s="59">
        <f t="shared" si="250"/>
        <v>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57">
        <v>0</v>
      </c>
      <c r="M446" s="57">
        <v>0</v>
      </c>
      <c r="N446" s="57">
        <v>0</v>
      </c>
    </row>
    <row r="447" spans="1:14" s="96" customFormat="1" ht="15" customHeight="1">
      <c r="A447" s="105"/>
      <c r="B447" s="93" t="s">
        <v>418</v>
      </c>
      <c r="C447" s="93" t="s">
        <v>369</v>
      </c>
      <c r="D447" s="59">
        <v>0</v>
      </c>
      <c r="E447" s="59">
        <f>F447-D447</f>
        <v>0</v>
      </c>
      <c r="F447" s="59">
        <f>SUM(G447:N447)</f>
        <v>0</v>
      </c>
      <c r="G447" s="59">
        <v>0</v>
      </c>
      <c r="H447" s="59">
        <v>0</v>
      </c>
      <c r="I447" s="59">
        <v>0</v>
      </c>
      <c r="J447" s="59">
        <v>0</v>
      </c>
      <c r="K447" s="57">
        <v>0</v>
      </c>
      <c r="L447" s="57">
        <v>0</v>
      </c>
      <c r="M447" s="57">
        <v>0</v>
      </c>
      <c r="N447" s="57">
        <v>0</v>
      </c>
    </row>
    <row r="448" spans="1:14" s="11" customFormat="1" ht="30" customHeight="1">
      <c r="A448" s="104"/>
      <c r="B448" s="12"/>
      <c r="C448" s="121" t="s">
        <v>4</v>
      </c>
      <c r="D448" s="116">
        <f>D5</f>
        <v>37924750</v>
      </c>
      <c r="E448" s="116">
        <f>E5</f>
        <v>1849750</v>
      </c>
      <c r="F448" s="116">
        <f>SUM(G448:N448)</f>
        <v>39774500</v>
      </c>
      <c r="G448" s="116">
        <f aca="true" t="shared" si="255" ref="G448:N448">G5</f>
        <v>13617600</v>
      </c>
      <c r="H448" s="116">
        <f t="shared" si="255"/>
        <v>1720450</v>
      </c>
      <c r="I448" s="116">
        <f t="shared" si="255"/>
        <v>5297500</v>
      </c>
      <c r="J448" s="116">
        <f t="shared" si="255"/>
        <v>7999000</v>
      </c>
      <c r="K448" s="116">
        <f t="shared" si="255"/>
        <v>472000</v>
      </c>
      <c r="L448" s="116">
        <f t="shared" si="255"/>
        <v>123000</v>
      </c>
      <c r="M448" s="116">
        <f t="shared" si="255"/>
        <v>3205550</v>
      </c>
      <c r="N448" s="116">
        <f t="shared" si="255"/>
        <v>7339400</v>
      </c>
    </row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</sheetData>
  <sheetProtection/>
  <mergeCells count="214">
    <mergeCell ref="A368:A369"/>
    <mergeCell ref="B265:C265"/>
    <mergeCell ref="B432:C432"/>
    <mergeCell ref="B50:C50"/>
    <mergeCell ref="B90:C90"/>
    <mergeCell ref="B100:C100"/>
    <mergeCell ref="B424:C424"/>
    <mergeCell ref="B430:C430"/>
    <mergeCell ref="B431:C431"/>
    <mergeCell ref="B220:C220"/>
    <mergeCell ref="A398:A399"/>
    <mergeCell ref="B398:B399"/>
    <mergeCell ref="C398:C399"/>
    <mergeCell ref="D398:D399"/>
    <mergeCell ref="E398:E399"/>
    <mergeCell ref="F398:F399"/>
    <mergeCell ref="G368:N368"/>
    <mergeCell ref="B339:C339"/>
    <mergeCell ref="B346:C346"/>
    <mergeCell ref="B287:C287"/>
    <mergeCell ref="B343:C343"/>
    <mergeCell ref="G398:N398"/>
    <mergeCell ref="F368:F369"/>
    <mergeCell ref="B355:C355"/>
    <mergeCell ref="B352:C352"/>
    <mergeCell ref="B329:C329"/>
    <mergeCell ref="B97:C97"/>
    <mergeCell ref="C427:C428"/>
    <mergeCell ref="D427:D428"/>
    <mergeCell ref="E427:E428"/>
    <mergeCell ref="B198:C198"/>
    <mergeCell ref="B201:C201"/>
    <mergeCell ref="B207:C207"/>
    <mergeCell ref="B401:C401"/>
    <mergeCell ref="B403:C403"/>
    <mergeCell ref="B402:C402"/>
    <mergeCell ref="B368:B369"/>
    <mergeCell ref="B373:C373"/>
    <mergeCell ref="B323:C323"/>
    <mergeCell ref="B242:C242"/>
    <mergeCell ref="B175:C175"/>
    <mergeCell ref="B158:C158"/>
    <mergeCell ref="B178:C178"/>
    <mergeCell ref="B326:C326"/>
    <mergeCell ref="B299:C299"/>
    <mergeCell ref="B168:B169"/>
    <mergeCell ref="A168:A169"/>
    <mergeCell ref="F427:F428"/>
    <mergeCell ref="G427:N427"/>
    <mergeCell ref="B333:C333"/>
    <mergeCell ref="C368:C369"/>
    <mergeCell ref="D368:D369"/>
    <mergeCell ref="E368:E369"/>
    <mergeCell ref="B371:C371"/>
    <mergeCell ref="B322:C322"/>
    <mergeCell ref="B183:C183"/>
    <mergeCell ref="C35:C36"/>
    <mergeCell ref="F168:F169"/>
    <mergeCell ref="G168:N168"/>
    <mergeCell ref="G35:N35"/>
    <mergeCell ref="B151:C151"/>
    <mergeCell ref="B40:C40"/>
    <mergeCell ref="B65:C65"/>
    <mergeCell ref="B68:C68"/>
    <mergeCell ref="B94:C94"/>
    <mergeCell ref="D134:D135"/>
    <mergeCell ref="D35:D36"/>
    <mergeCell ref="E134:E135"/>
    <mergeCell ref="F134:F135"/>
    <mergeCell ref="G134:N134"/>
    <mergeCell ref="E35:E36"/>
    <mergeCell ref="F35:F36"/>
    <mergeCell ref="G103:N103"/>
    <mergeCell ref="F103:F104"/>
    <mergeCell ref="D103:D104"/>
    <mergeCell ref="E103:E104"/>
    <mergeCell ref="B71:C71"/>
    <mergeCell ref="B137:C137"/>
    <mergeCell ref="B130:C130"/>
    <mergeCell ref="B118:C118"/>
    <mergeCell ref="B84:C84"/>
    <mergeCell ref="B76:C76"/>
    <mergeCell ref="B81:C81"/>
    <mergeCell ref="B77:C77"/>
    <mergeCell ref="B87:C87"/>
    <mergeCell ref="B134:B135"/>
    <mergeCell ref="B49:C49"/>
    <mergeCell ref="B248:C248"/>
    <mergeCell ref="B224:C224"/>
    <mergeCell ref="B235:C235"/>
    <mergeCell ref="B223:C223"/>
    <mergeCell ref="B127:C127"/>
    <mergeCell ref="B124:C124"/>
    <mergeCell ref="B239:C239"/>
    <mergeCell ref="B179:C179"/>
    <mergeCell ref="B144:C144"/>
    <mergeCell ref="G2:N2"/>
    <mergeCell ref="A5:C5"/>
    <mergeCell ref="B6:C6"/>
    <mergeCell ref="B7:C7"/>
    <mergeCell ref="E2:E3"/>
    <mergeCell ref="D2:D3"/>
    <mergeCell ref="F2:F3"/>
    <mergeCell ref="B28:C28"/>
    <mergeCell ref="B29:C29"/>
    <mergeCell ref="B61:C61"/>
    <mergeCell ref="A2:A3"/>
    <mergeCell ref="B2:B3"/>
    <mergeCell ref="B18:C18"/>
    <mergeCell ref="B57:C57"/>
    <mergeCell ref="B8:C8"/>
    <mergeCell ref="C2:C3"/>
    <mergeCell ref="B23:C23"/>
    <mergeCell ref="A35:A36"/>
    <mergeCell ref="B35:B36"/>
    <mergeCell ref="B358:C358"/>
    <mergeCell ref="B187:C187"/>
    <mergeCell ref="B161:C161"/>
    <mergeCell ref="B53:C53"/>
    <mergeCell ref="B41:C41"/>
    <mergeCell ref="B262:C262"/>
    <mergeCell ref="B249:C249"/>
    <mergeCell ref="B232:C232"/>
    <mergeCell ref="B58:C58"/>
    <mergeCell ref="B389:C389"/>
    <mergeCell ref="B217:C217"/>
    <mergeCell ref="B145:C145"/>
    <mergeCell ref="B213:C213"/>
    <mergeCell ref="B172:C172"/>
    <mergeCell ref="B93:C93"/>
    <mergeCell ref="B315:C315"/>
    <mergeCell ref="B284:C284"/>
    <mergeCell ref="B182:C182"/>
    <mergeCell ref="B294:C294"/>
    <mergeCell ref="C134:C135"/>
    <mergeCell ref="B155:C155"/>
    <mergeCell ref="B193:C193"/>
    <mergeCell ref="B194:C194"/>
    <mergeCell ref="B245:C245"/>
    <mergeCell ref="B256:C256"/>
    <mergeCell ref="B319:C319"/>
    <mergeCell ref="B291:C291"/>
    <mergeCell ref="B154:C154"/>
    <mergeCell ref="B330:C330"/>
    <mergeCell ref="B272:C272"/>
    <mergeCell ref="B318:C318"/>
    <mergeCell ref="B253:C253"/>
    <mergeCell ref="B271:C271"/>
    <mergeCell ref="B281:C281"/>
    <mergeCell ref="B259:C259"/>
    <mergeCell ref="B277:C277"/>
    <mergeCell ref="C268:C269"/>
    <mergeCell ref="C303:C304"/>
    <mergeCell ref="B302:C302"/>
    <mergeCell ref="A103:A104"/>
    <mergeCell ref="B103:B104"/>
    <mergeCell ref="C103:C104"/>
    <mergeCell ref="B114:C114"/>
    <mergeCell ref="B106:C106"/>
    <mergeCell ref="B140:C140"/>
    <mergeCell ref="B107:C107"/>
    <mergeCell ref="A134:A135"/>
    <mergeCell ref="D168:D169"/>
    <mergeCell ref="E168:E169"/>
    <mergeCell ref="B121:C121"/>
    <mergeCell ref="B148:C148"/>
    <mergeCell ref="B166:C166"/>
    <mergeCell ref="C168:C169"/>
    <mergeCell ref="B111:C111"/>
    <mergeCell ref="B117:C117"/>
    <mergeCell ref="G268:N268"/>
    <mergeCell ref="F236:F237"/>
    <mergeCell ref="G236:N236"/>
    <mergeCell ref="A204:A205"/>
    <mergeCell ref="B204:B205"/>
    <mergeCell ref="C204:C205"/>
    <mergeCell ref="D204:D205"/>
    <mergeCell ref="E204:E205"/>
    <mergeCell ref="F204:F205"/>
    <mergeCell ref="B210:C210"/>
    <mergeCell ref="G204:N204"/>
    <mergeCell ref="A236:A237"/>
    <mergeCell ref="B236:B237"/>
    <mergeCell ref="C236:C237"/>
    <mergeCell ref="D236:D237"/>
    <mergeCell ref="E236:E237"/>
    <mergeCell ref="B228:C228"/>
    <mergeCell ref="B214:C214"/>
    <mergeCell ref="D303:D304"/>
    <mergeCell ref="E303:E304"/>
    <mergeCell ref="F303:F304"/>
    <mergeCell ref="D268:D269"/>
    <mergeCell ref="E268:E269"/>
    <mergeCell ref="F268:F269"/>
    <mergeCell ref="A427:A428"/>
    <mergeCell ref="B427:B428"/>
    <mergeCell ref="A336:A337"/>
    <mergeCell ref="B336:B337"/>
    <mergeCell ref="C336:C337"/>
    <mergeCell ref="D336:D337"/>
    <mergeCell ref="B342:C342"/>
    <mergeCell ref="B417:C417"/>
    <mergeCell ref="B361:C361"/>
    <mergeCell ref="B372:C372"/>
    <mergeCell ref="E336:E337"/>
    <mergeCell ref="F336:F337"/>
    <mergeCell ref="B349:C349"/>
    <mergeCell ref="B190:C190"/>
    <mergeCell ref="G303:N303"/>
    <mergeCell ref="A268:A269"/>
    <mergeCell ref="B268:B269"/>
    <mergeCell ref="G336:N336"/>
    <mergeCell ref="A303:A304"/>
    <mergeCell ref="B303:B304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2020.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B51" sqref="B51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94</v>
      </c>
    </row>
    <row r="2" ht="18.75" customHeight="1"/>
    <row r="3" spans="2:5" ht="21" customHeight="1">
      <c r="B3" s="202" t="s">
        <v>806</v>
      </c>
      <c r="C3" s="202"/>
      <c r="D3" s="202"/>
      <c r="E3" s="202"/>
    </row>
    <row r="4" ht="12" customHeight="1"/>
    <row r="5" spans="2:5" ht="36.75" customHeight="1">
      <c r="B5" s="67" t="s">
        <v>55</v>
      </c>
      <c r="C5" s="56" t="s">
        <v>28</v>
      </c>
      <c r="D5" s="68" t="s">
        <v>748</v>
      </c>
      <c r="E5" s="67" t="s">
        <v>56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57</v>
      </c>
      <c r="C7" s="71" t="s">
        <v>29</v>
      </c>
      <c r="D7" s="72">
        <f>SUM(D8:D11)</f>
        <v>7758050</v>
      </c>
      <c r="E7" s="73">
        <f>D7/D47*100</f>
        <v>19.50508491621516</v>
      </c>
    </row>
    <row r="8" spans="2:5" ht="13.5" customHeight="1">
      <c r="B8" s="93" t="s">
        <v>5</v>
      </c>
      <c r="C8" s="57" t="s">
        <v>30</v>
      </c>
      <c r="D8" s="59">
        <f>'2) Posebni'!F8+'2) Posebni'!F18+'2) Posebni'!F23+'2) Posebni'!F77+'2) Posebni'!F81+'2) Posebni'!F84+'2) Posebni'!F87</f>
        <v>5382050</v>
      </c>
      <c r="E8" s="124">
        <f>D8/D47*100</f>
        <v>13.531408314372273</v>
      </c>
    </row>
    <row r="9" spans="2:5" ht="13.5" customHeight="1">
      <c r="B9" s="93" t="s">
        <v>58</v>
      </c>
      <c r="C9" s="57" t="s">
        <v>31</v>
      </c>
      <c r="D9" s="59">
        <f>'2) Posebni'!F53+'2) Posebni'!F50</f>
        <v>166000</v>
      </c>
      <c r="E9" s="124">
        <f>D9/D47*100</f>
        <v>0.4173528265597305</v>
      </c>
    </row>
    <row r="10" spans="2:5" ht="13.5" customHeight="1">
      <c r="B10" s="93" t="s">
        <v>59</v>
      </c>
      <c r="C10" s="57" t="s">
        <v>32</v>
      </c>
      <c r="D10" s="59">
        <f>'2) Posebni'!F29+'2) Posebni'!F41</f>
        <v>2045000</v>
      </c>
      <c r="E10" s="124">
        <f>D10/D47*100</f>
        <v>5.141485122377403</v>
      </c>
    </row>
    <row r="11" spans="2:5" ht="13.5" customHeight="1">
      <c r="B11" s="93" t="s">
        <v>60</v>
      </c>
      <c r="C11" s="57" t="s">
        <v>33</v>
      </c>
      <c r="D11" s="59">
        <f>'2) Posebni'!F323+'2) Posebni'!F326</f>
        <v>165000</v>
      </c>
      <c r="E11" s="124">
        <f>D11/D47*100</f>
        <v>0.4148386529057562</v>
      </c>
    </row>
    <row r="12" spans="2:5" ht="18" customHeight="1">
      <c r="B12" s="70" t="s">
        <v>61</v>
      </c>
      <c r="C12" s="71" t="s">
        <v>34</v>
      </c>
      <c r="D12" s="72">
        <f>SUM(D13:D15)</f>
        <v>1555000</v>
      </c>
      <c r="E12" s="73">
        <f>D12/D47*100</f>
        <v>3.9095400319300055</v>
      </c>
    </row>
    <row r="13" spans="2:5" ht="13.5" customHeight="1">
      <c r="B13" s="93" t="s">
        <v>193</v>
      </c>
      <c r="C13" s="57" t="s">
        <v>194</v>
      </c>
      <c r="D13" s="59">
        <f>'2) Posebni'!F71</f>
        <v>120000</v>
      </c>
      <c r="E13" s="124">
        <f>D13/D47*100</f>
        <v>0.3017008384769136</v>
      </c>
    </row>
    <row r="14" spans="2:5" ht="13.5" customHeight="1">
      <c r="B14" s="93" t="s">
        <v>62</v>
      </c>
      <c r="C14" s="57" t="s">
        <v>35</v>
      </c>
      <c r="D14" s="59">
        <f>'2) Posebni'!F61+'2) Posebni'!F58</f>
        <v>1405000</v>
      </c>
      <c r="E14" s="124">
        <f>D14/D47*100</f>
        <v>3.5324139838338633</v>
      </c>
    </row>
    <row r="15" spans="2:5" ht="13.5" customHeight="1">
      <c r="B15" s="93" t="s">
        <v>15</v>
      </c>
      <c r="C15" s="57" t="s">
        <v>16</v>
      </c>
      <c r="D15" s="59">
        <f>'2) Posebni'!F65+'2) Posebni'!F68</f>
        <v>30000</v>
      </c>
      <c r="E15" s="124">
        <f>D15/D47*100</f>
        <v>0.0754252096192284</v>
      </c>
    </row>
    <row r="16" spans="2:5" ht="18" customHeight="1">
      <c r="B16" s="70" t="s">
        <v>63</v>
      </c>
      <c r="C16" s="71" t="s">
        <v>36</v>
      </c>
      <c r="D16" s="72">
        <f>SUM(D17:D21)</f>
        <v>2533000</v>
      </c>
      <c r="E16" s="73">
        <f>D16/D47*100</f>
        <v>6.3684018655168515</v>
      </c>
    </row>
    <row r="17" spans="2:5" ht="13.5" customHeight="1">
      <c r="B17" s="93" t="s">
        <v>64</v>
      </c>
      <c r="C17" s="57" t="s">
        <v>86</v>
      </c>
      <c r="D17" s="59">
        <f>'2) Posebni'!F94</f>
        <v>0</v>
      </c>
      <c r="E17" s="124">
        <f>D17/D47*100</f>
        <v>0</v>
      </c>
    </row>
    <row r="18" spans="2:5" ht="13.5" customHeight="1">
      <c r="B18" s="93" t="s">
        <v>65</v>
      </c>
      <c r="C18" s="57" t="s">
        <v>37</v>
      </c>
      <c r="D18" s="59">
        <f>'2) Posebni'!F107+'2) Posebni'!F111+'2) Posebni'!F114</f>
        <v>1080000</v>
      </c>
      <c r="E18" s="124">
        <f>D18/D47*100</f>
        <v>2.7153075462922223</v>
      </c>
    </row>
    <row r="19" spans="2:5" ht="13.5" customHeight="1">
      <c r="B19" s="93" t="s">
        <v>104</v>
      </c>
      <c r="C19" s="57" t="s">
        <v>544</v>
      </c>
      <c r="D19" s="59">
        <f>'2) Posebni'!F224+'2) Posebni'!F232</f>
        <v>1443000</v>
      </c>
      <c r="E19" s="124">
        <f>D19/D47*100</f>
        <v>3.627952582684886</v>
      </c>
    </row>
    <row r="20" spans="2:5" ht="13.5" customHeight="1">
      <c r="B20" s="93" t="s">
        <v>459</v>
      </c>
      <c r="C20" s="57" t="s">
        <v>483</v>
      </c>
      <c r="D20" s="59">
        <f>'2) Posebni'!F145</f>
        <v>0</v>
      </c>
      <c r="E20" s="124">
        <f>D20/D47*100</f>
        <v>0</v>
      </c>
    </row>
    <row r="21" spans="2:5" ht="13.5" customHeight="1">
      <c r="B21" s="93" t="s">
        <v>449</v>
      </c>
      <c r="C21" s="57" t="s">
        <v>484</v>
      </c>
      <c r="D21" s="59">
        <f>'2) Posebni'!F97+'2) Posebni'!F148+'2) Posebni'!F151</f>
        <v>10000</v>
      </c>
      <c r="E21" s="124">
        <f>D21/D47*100</f>
        <v>0.0251417365397428</v>
      </c>
    </row>
    <row r="22" spans="2:5" ht="18" customHeight="1">
      <c r="B22" s="70" t="s">
        <v>66</v>
      </c>
      <c r="C22" s="71" t="s">
        <v>38</v>
      </c>
      <c r="D22" s="72">
        <f>SUM(D23:D24)</f>
        <v>3203000</v>
      </c>
      <c r="E22" s="73">
        <f>D22/D47*100</f>
        <v>8.052898213679619</v>
      </c>
    </row>
    <row r="23" spans="2:5" ht="13.5" customHeight="1">
      <c r="B23" s="91" t="s">
        <v>102</v>
      </c>
      <c r="C23" s="87" t="s">
        <v>103</v>
      </c>
      <c r="D23" s="88">
        <f>'2) Posebni'!F118+'2) Posebni'!F121+'2) Posebni'!F124+'2) Posebni'!F140</f>
        <v>5000</v>
      </c>
      <c r="E23" s="125">
        <f>D23/D47*100</f>
        <v>0.0125708682698714</v>
      </c>
    </row>
    <row r="24" spans="2:5" ht="13.5" customHeight="1">
      <c r="B24" s="91" t="s">
        <v>67</v>
      </c>
      <c r="C24" s="87" t="s">
        <v>39</v>
      </c>
      <c r="D24" s="88">
        <f>'2) Posebni'!F127+'2) Posebni'!F130+'2) Posebni'!F137</f>
        <v>3198000</v>
      </c>
      <c r="E24" s="125">
        <f>D24/D47*100</f>
        <v>8.040327345409748</v>
      </c>
    </row>
    <row r="25" spans="2:5" ht="18" customHeight="1">
      <c r="B25" s="70" t="s">
        <v>68</v>
      </c>
      <c r="C25" s="71" t="s">
        <v>85</v>
      </c>
      <c r="D25" s="72">
        <f>SUM(D26:D29)</f>
        <v>8243550</v>
      </c>
      <c r="E25" s="73">
        <f>D25/D47*100</f>
        <v>20.725716225219674</v>
      </c>
    </row>
    <row r="26" spans="2:5" ht="13.5" customHeight="1">
      <c r="B26" s="93" t="s">
        <v>69</v>
      </c>
      <c r="C26" s="57" t="s">
        <v>40</v>
      </c>
      <c r="D26" s="59">
        <f>'2) Posebni'!F155+'2) Posebni'!F158+'2) Posebni'!F161+'2) Posebni'!F172+'2) Posebni'!F166+'2) Posebni'!F175+'2) Posebni'!F100</f>
        <v>490000</v>
      </c>
      <c r="E26" s="124">
        <f>D26/D47*100</f>
        <v>1.2319450904473972</v>
      </c>
    </row>
    <row r="27" spans="2:5" ht="13.5" customHeight="1">
      <c r="B27" s="93" t="s">
        <v>70</v>
      </c>
      <c r="C27" s="57" t="s">
        <v>42</v>
      </c>
      <c r="D27" s="59">
        <f>SUM('2) Posebni'!F179)</f>
        <v>0</v>
      </c>
      <c r="E27" s="124">
        <f>D27/D47*100</f>
        <v>0</v>
      </c>
    </row>
    <row r="28" spans="2:5" ht="13.5" customHeight="1">
      <c r="B28" s="93" t="s">
        <v>71</v>
      </c>
      <c r="C28" s="57" t="s">
        <v>43</v>
      </c>
      <c r="D28" s="59">
        <f>'2) Posebni'!F183+'2) Posebni'!F187+'2) Posebni'!F190</f>
        <v>4090550</v>
      </c>
      <c r="E28" s="124">
        <f>D28/D47*100</f>
        <v>10.28435304026449</v>
      </c>
    </row>
    <row r="29" spans="2:5" ht="13.5" customHeight="1">
      <c r="B29" s="93" t="s">
        <v>72</v>
      </c>
      <c r="C29" s="57" t="s">
        <v>105</v>
      </c>
      <c r="D29" s="59">
        <f>'2) Posebni'!F194+'2) Posebni'!F198+'2) Posebni'!F201+'2) Posebni'!F210+'2) Posebni'!F214+'2) Posebni'!F217+'2) Posebni'!F220+'2) Posebni'!F228+'2) Posebni'!F207</f>
        <v>3663000</v>
      </c>
      <c r="E29" s="124">
        <f>D29/D47*100</f>
        <v>9.209418094507788</v>
      </c>
    </row>
    <row r="30" spans="2:5" ht="18" customHeight="1">
      <c r="B30" s="70" t="s">
        <v>73</v>
      </c>
      <c r="C30" s="71" t="s">
        <v>44</v>
      </c>
      <c r="D30" s="72">
        <f>SUM(D31)</f>
        <v>803000</v>
      </c>
      <c r="E30" s="73">
        <f>D30/D47*100</f>
        <v>2.0188814441413467</v>
      </c>
    </row>
    <row r="31" spans="2:5" ht="13.5" customHeight="1">
      <c r="B31" s="93" t="s">
        <v>74</v>
      </c>
      <c r="C31" s="57" t="s">
        <v>83</v>
      </c>
      <c r="D31" s="59">
        <f>SUM('2) Posebni'!F239+'2) Posebni'!F242+'2) Posebni'!F245)</f>
        <v>803000</v>
      </c>
      <c r="E31" s="124">
        <f>D31/D47*100</f>
        <v>2.0188814441413467</v>
      </c>
    </row>
    <row r="32" spans="2:5" ht="18" customHeight="1">
      <c r="B32" s="70" t="s">
        <v>75</v>
      </c>
      <c r="C32" s="71" t="s">
        <v>45</v>
      </c>
      <c r="D32" s="72">
        <f>SUM(D33:D35)</f>
        <v>7635800</v>
      </c>
      <c r="E32" s="73">
        <f>D32/D47*100</f>
        <v>19.19772718701681</v>
      </c>
    </row>
    <row r="33" spans="2:5" ht="13.5" customHeight="1">
      <c r="B33" s="93" t="s">
        <v>76</v>
      </c>
      <c r="C33" s="57" t="s">
        <v>46</v>
      </c>
      <c r="D33" s="59">
        <f>SUM('2) Posebni'!F253+'2) Posebni'!F249+'2) Posebni'!F256+'2) Posebni'!F259+'2) Posebni'!F262)+'2) Posebni'!F265</f>
        <v>1450000</v>
      </c>
      <c r="E33" s="124">
        <f>D33/D47*100</f>
        <v>3.6455517982627064</v>
      </c>
    </row>
    <row r="34" spans="2:5" ht="13.5" customHeight="1">
      <c r="B34" s="93" t="s">
        <v>77</v>
      </c>
      <c r="C34" s="57" t="s">
        <v>488</v>
      </c>
      <c r="D34" s="59">
        <f>'2) Posebni'!F271+'2) Posebni'!F401</f>
        <v>6105800</v>
      </c>
      <c r="E34" s="124">
        <f>D34/D47*100</f>
        <v>15.35104149643616</v>
      </c>
    </row>
    <row r="35" spans="2:5" ht="13.5" customHeight="1">
      <c r="B35" s="93" t="s">
        <v>78</v>
      </c>
      <c r="C35" s="57" t="s">
        <v>47</v>
      </c>
      <c r="D35" s="59">
        <f>SUM('2) Posebni'!F319)</f>
        <v>80000</v>
      </c>
      <c r="E35" s="124">
        <f>D35/D47*100</f>
        <v>0.2011338923179424</v>
      </c>
    </row>
    <row r="36" spans="2:5" ht="18" customHeight="1">
      <c r="B36" s="70" t="s">
        <v>79</v>
      </c>
      <c r="C36" s="71" t="s">
        <v>48</v>
      </c>
      <c r="D36" s="72">
        <f>SUM(D37:D39)</f>
        <v>6978100</v>
      </c>
      <c r="E36" s="73">
        <f>D36/D47*100</f>
        <v>17.544155174797922</v>
      </c>
    </row>
    <row r="37" spans="2:5" ht="13.5" customHeight="1">
      <c r="B37" s="93" t="s">
        <v>80</v>
      </c>
      <c r="C37" s="57" t="s">
        <v>95</v>
      </c>
      <c r="D37" s="59">
        <f>'2) Posebni'!F371</f>
        <v>6883100</v>
      </c>
      <c r="E37" s="124">
        <f>D37/D47*100</f>
        <v>17.305308677670368</v>
      </c>
    </row>
    <row r="38" spans="2:5" ht="13.5" customHeight="1">
      <c r="B38" s="93" t="s">
        <v>81</v>
      </c>
      <c r="C38" s="57" t="s">
        <v>49</v>
      </c>
      <c r="D38" s="59">
        <f>'2) Posebni'!F330</f>
        <v>50000</v>
      </c>
      <c r="E38" s="124">
        <f>D38/D47*100</f>
        <v>0.125708682698714</v>
      </c>
    </row>
    <row r="39" spans="2:5" ht="13.5" customHeight="1">
      <c r="B39" s="93" t="s">
        <v>413</v>
      </c>
      <c r="C39" s="57" t="s">
        <v>167</v>
      </c>
      <c r="D39" s="59">
        <f>'2) Posebni'!F333+'2) Posebni'!F339</f>
        <v>45000</v>
      </c>
      <c r="E39" s="124">
        <f>D39/D47*100</f>
        <v>0.1131378144288426</v>
      </c>
    </row>
    <row r="40" spans="2:5" ht="18" customHeight="1">
      <c r="B40" s="70" t="s">
        <v>82</v>
      </c>
      <c r="C40" s="71" t="s">
        <v>50</v>
      </c>
      <c r="D40" s="72">
        <f>SUM(D41:D46)</f>
        <v>1065000</v>
      </c>
      <c r="E40" s="73">
        <f>D40/D47*100</f>
        <v>2.6775949414826083</v>
      </c>
    </row>
    <row r="41" spans="2:5" ht="13.5" customHeight="1">
      <c r="B41" s="93">
        <v>1012</v>
      </c>
      <c r="C41" s="57" t="s">
        <v>96</v>
      </c>
      <c r="D41" s="59">
        <f>SUM('2) Posebni'!F352)</f>
        <v>60000</v>
      </c>
      <c r="E41" s="124">
        <f>D41/D47*100</f>
        <v>0.1508504192384568</v>
      </c>
    </row>
    <row r="42" spans="2:5" ht="13.5" customHeight="1">
      <c r="B42" s="93">
        <v>1020</v>
      </c>
      <c r="C42" s="57" t="s">
        <v>51</v>
      </c>
      <c r="D42" s="59">
        <f>SUM('2) Posebni'!F361)</f>
        <v>0</v>
      </c>
      <c r="E42" s="124">
        <f>D42/D47*100</f>
        <v>0</v>
      </c>
    </row>
    <row r="43" spans="2:5" ht="13.5" customHeight="1">
      <c r="B43" s="93">
        <v>1040</v>
      </c>
      <c r="C43" s="57" t="s">
        <v>52</v>
      </c>
      <c r="D43" s="59">
        <f>'2) Posebni'!F346+'2) Posebni'!F349</f>
        <v>190000</v>
      </c>
      <c r="E43" s="124">
        <f>D43/D47*100</f>
        <v>0.4776929942551132</v>
      </c>
    </row>
    <row r="44" spans="2:5" ht="13.5" customHeight="1">
      <c r="B44" s="93">
        <v>1060</v>
      </c>
      <c r="C44" s="57" t="s">
        <v>53</v>
      </c>
      <c r="D44" s="59">
        <f>SUM('2) Posebni'!F355)</f>
        <v>5000</v>
      </c>
      <c r="E44" s="124">
        <f>D44/D47*100</f>
        <v>0.0125708682698714</v>
      </c>
    </row>
    <row r="45" spans="2:5" ht="13.5" customHeight="1">
      <c r="B45" s="93">
        <v>1070</v>
      </c>
      <c r="C45" s="57" t="s">
        <v>97</v>
      </c>
      <c r="D45" s="59">
        <f>SUM('2) Posebni'!F343)</f>
        <v>555000</v>
      </c>
      <c r="E45" s="124">
        <f>D45/D47*100</f>
        <v>1.3953663779557253</v>
      </c>
    </row>
    <row r="46" spans="2:5" ht="13.5" customHeight="1">
      <c r="B46" s="93">
        <v>1090</v>
      </c>
      <c r="C46" s="57" t="s">
        <v>84</v>
      </c>
      <c r="D46" s="59">
        <f>SUM('2) Posebni'!F358)</f>
        <v>255000</v>
      </c>
      <c r="E46" s="124">
        <f>D46/D47*100</f>
        <v>0.6411142817634414</v>
      </c>
    </row>
    <row r="47" spans="2:5" ht="19.5" customHeight="1">
      <c r="B47" s="74"/>
      <c r="C47" s="71" t="s">
        <v>54</v>
      </c>
      <c r="D47" s="72">
        <f>SUM(D7+D12+D16+D22+D25+D30+D32+D36+D40)</f>
        <v>39774500</v>
      </c>
      <c r="E47" s="73">
        <f>SUM(E7+E12+E16+E22+E25+E30+E32+E36+E40)</f>
        <v>100</v>
      </c>
    </row>
    <row r="49" spans="4:5" ht="16.5" customHeight="1">
      <c r="D49" s="203"/>
      <c r="E49" s="203"/>
    </row>
    <row r="50" spans="2:5" ht="21" customHeight="1">
      <c r="B50" s="66" t="s">
        <v>823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">
      <selection activeCell="I25" sqref="I25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04" t="s">
        <v>88</v>
      </c>
      <c r="B1" s="204"/>
      <c r="C1" s="204"/>
    </row>
    <row r="3" spans="1:9" ht="21.75" customHeight="1">
      <c r="A3" s="207" t="s">
        <v>737</v>
      </c>
      <c r="B3" s="207"/>
      <c r="C3" s="207"/>
      <c r="D3" s="207"/>
      <c r="E3" s="207"/>
      <c r="F3" s="207"/>
      <c r="G3" s="207"/>
      <c r="H3" s="207"/>
      <c r="I3" s="207"/>
    </row>
    <row r="4" spans="1:9" ht="21.75" customHeight="1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9.5" customHeight="1">
      <c r="A5" s="208" t="s">
        <v>21</v>
      </c>
      <c r="B5" s="208"/>
      <c r="C5" s="208"/>
      <c r="D5" s="208"/>
      <c r="E5" s="208"/>
      <c r="F5" s="208"/>
      <c r="G5" s="208"/>
      <c r="H5" s="208"/>
      <c r="I5" s="208"/>
    </row>
    <row r="7" spans="1:9" ht="19.5" customHeight="1">
      <c r="A7" s="210" t="s">
        <v>171</v>
      </c>
      <c r="B7" s="205" t="s">
        <v>485</v>
      </c>
      <c r="C7" s="205"/>
      <c r="D7" s="205"/>
      <c r="E7" s="205"/>
      <c r="F7" s="205"/>
      <c r="G7" s="205"/>
      <c r="H7" s="134"/>
      <c r="I7" s="213" t="s">
        <v>487</v>
      </c>
    </row>
    <row r="8" spans="1:9" ht="12" customHeight="1">
      <c r="A8" s="211"/>
      <c r="B8" s="206" t="s">
        <v>168</v>
      </c>
      <c r="C8" s="206" t="s">
        <v>20</v>
      </c>
      <c r="D8" s="206" t="s">
        <v>169</v>
      </c>
      <c r="E8" s="206" t="s">
        <v>166</v>
      </c>
      <c r="F8" s="216" t="s">
        <v>19</v>
      </c>
      <c r="G8" s="206" t="s">
        <v>170</v>
      </c>
      <c r="H8" s="206" t="s">
        <v>793</v>
      </c>
      <c r="I8" s="214"/>
    </row>
    <row r="9" spans="1:9" ht="12" customHeight="1">
      <c r="A9" s="211"/>
      <c r="B9" s="206"/>
      <c r="C9" s="206"/>
      <c r="D9" s="206"/>
      <c r="E9" s="206"/>
      <c r="F9" s="216"/>
      <c r="G9" s="216"/>
      <c r="H9" s="216"/>
      <c r="I9" s="214"/>
    </row>
    <row r="10" spans="1:9" ht="12" customHeight="1">
      <c r="A10" s="212"/>
      <c r="B10" s="206"/>
      <c r="C10" s="206"/>
      <c r="D10" s="206"/>
      <c r="E10" s="206"/>
      <c r="F10" s="216"/>
      <c r="G10" s="216"/>
      <c r="H10" s="216"/>
      <c r="I10" s="215"/>
    </row>
    <row r="11" spans="1:9" ht="24" customHeight="1">
      <c r="A11" s="122">
        <v>6</v>
      </c>
      <c r="B11" s="30">
        <f aca="true" t="shared" si="0" ref="B11:G11">SUM(B12:B17)</f>
        <v>13617600</v>
      </c>
      <c r="C11" s="30">
        <f t="shared" si="0"/>
        <v>1720450</v>
      </c>
      <c r="D11" s="30">
        <f t="shared" si="0"/>
        <v>5297500</v>
      </c>
      <c r="E11" s="30">
        <f t="shared" si="0"/>
        <v>7999000</v>
      </c>
      <c r="F11" s="30">
        <f t="shared" si="0"/>
        <v>472000</v>
      </c>
      <c r="G11" s="30">
        <f t="shared" si="0"/>
        <v>0</v>
      </c>
      <c r="H11" s="30">
        <f>SUM(H12:H17)</f>
        <v>0</v>
      </c>
      <c r="I11" s="33">
        <f aca="true" t="shared" si="1" ref="I11:I19">SUM(B11:H11)</f>
        <v>29106550</v>
      </c>
    </row>
    <row r="12" spans="1:9" ht="18.75" customHeight="1">
      <c r="A12" s="123">
        <v>61</v>
      </c>
      <c r="B12" s="31">
        <v>9808000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f t="shared" si="1"/>
        <v>9808000</v>
      </c>
    </row>
    <row r="13" spans="1:9" ht="18.75" customHeight="1">
      <c r="A13" s="123">
        <v>63</v>
      </c>
      <c r="B13" s="31">
        <v>0</v>
      </c>
      <c r="C13" s="32">
        <v>0</v>
      </c>
      <c r="D13" s="32">
        <v>0</v>
      </c>
      <c r="E13" s="32">
        <v>7999000</v>
      </c>
      <c r="F13" s="32">
        <v>0</v>
      </c>
      <c r="G13" s="32">
        <v>0</v>
      </c>
      <c r="H13" s="32">
        <v>0</v>
      </c>
      <c r="I13" s="33">
        <f t="shared" si="1"/>
        <v>7999000</v>
      </c>
    </row>
    <row r="14" spans="1:9" ht="18.75" customHeight="1">
      <c r="A14" s="123">
        <v>64</v>
      </c>
      <c r="B14" s="31">
        <v>3539600</v>
      </c>
      <c r="C14" s="32">
        <v>100</v>
      </c>
      <c r="D14" s="32">
        <v>931000</v>
      </c>
      <c r="E14" s="32">
        <v>0</v>
      </c>
      <c r="F14" s="32">
        <v>0</v>
      </c>
      <c r="G14" s="32">
        <v>0</v>
      </c>
      <c r="H14" s="32">
        <v>0</v>
      </c>
      <c r="I14" s="33">
        <f t="shared" si="1"/>
        <v>4470700</v>
      </c>
    </row>
    <row r="15" spans="1:9" ht="18.75" customHeight="1">
      <c r="A15" s="123">
        <v>65</v>
      </c>
      <c r="B15" s="31">
        <v>120000</v>
      </c>
      <c r="C15" s="32">
        <v>12750</v>
      </c>
      <c r="D15" s="32">
        <v>4366500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1"/>
        <v>4499250</v>
      </c>
    </row>
    <row r="16" spans="1:9" ht="18.75" customHeight="1">
      <c r="A16" s="123">
        <v>66</v>
      </c>
      <c r="B16" s="31">
        <v>0</v>
      </c>
      <c r="C16" s="32">
        <v>1707600</v>
      </c>
      <c r="D16" s="32">
        <v>0</v>
      </c>
      <c r="E16" s="32">
        <v>0</v>
      </c>
      <c r="F16" s="32">
        <v>472000</v>
      </c>
      <c r="G16" s="32">
        <v>0</v>
      </c>
      <c r="H16" s="32">
        <v>0</v>
      </c>
      <c r="I16" s="33">
        <f t="shared" si="1"/>
        <v>2179600</v>
      </c>
    </row>
    <row r="17" spans="1:9" ht="18.75" customHeight="1">
      <c r="A17" s="123">
        <v>68</v>
      </c>
      <c r="B17" s="31">
        <v>150000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1"/>
        <v>150000</v>
      </c>
    </row>
    <row r="18" spans="1:9" ht="21" customHeight="1">
      <c r="A18" s="122">
        <v>7</v>
      </c>
      <c r="B18" s="22">
        <f aca="true" t="shared" si="2" ref="B18:G18">SUM(B19:B20)</f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123000</v>
      </c>
      <c r="H18" s="33">
        <f>SUM(H19:H20)</f>
        <v>0</v>
      </c>
      <c r="I18" s="33">
        <f t="shared" si="1"/>
        <v>123000</v>
      </c>
    </row>
    <row r="19" spans="1:9" ht="18.75" customHeight="1">
      <c r="A19" s="123">
        <v>71</v>
      </c>
      <c r="B19" s="31">
        <v>0</v>
      </c>
      <c r="C19" s="32">
        <v>0</v>
      </c>
      <c r="D19" s="32">
        <v>0</v>
      </c>
      <c r="E19" s="32"/>
      <c r="F19" s="32">
        <v>0</v>
      </c>
      <c r="G19" s="32">
        <v>115000</v>
      </c>
      <c r="H19" s="32">
        <v>0</v>
      </c>
      <c r="I19" s="33">
        <f t="shared" si="1"/>
        <v>115000</v>
      </c>
    </row>
    <row r="20" spans="1:9" ht="18.75" customHeight="1">
      <c r="A20" s="123">
        <v>72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8000</v>
      </c>
      <c r="H20" s="32">
        <v>0</v>
      </c>
      <c r="I20" s="33">
        <f>SUM(B20:G21)</f>
        <v>8000</v>
      </c>
    </row>
    <row r="21" spans="1:9" ht="21" customHeight="1">
      <c r="A21" s="122">
        <v>8</v>
      </c>
      <c r="B21" s="22">
        <f aca="true" t="shared" si="3" ref="B21:G21">B23</f>
        <v>0</v>
      </c>
      <c r="C21" s="22">
        <f t="shared" si="3"/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>H23+H22</f>
        <v>3205550</v>
      </c>
      <c r="I21" s="33">
        <f>SUM(B21:H21)</f>
        <v>3205550</v>
      </c>
    </row>
    <row r="22" spans="1:9" ht="18.75" customHeight="1">
      <c r="A22" s="123">
        <v>83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500000</v>
      </c>
      <c r="I22" s="33">
        <f>SUM(B22:H22)</f>
        <v>500000</v>
      </c>
    </row>
    <row r="23" spans="1:9" ht="18.75" customHeight="1">
      <c r="A23" s="123">
        <v>84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2705550</v>
      </c>
      <c r="I23" s="33">
        <f>SUM(B23:H23)</f>
        <v>2705550</v>
      </c>
    </row>
    <row r="24" spans="1:9" ht="21" customHeight="1">
      <c r="A24" s="122" t="s">
        <v>681</v>
      </c>
      <c r="B24" s="31">
        <v>5923399</v>
      </c>
      <c r="C24" s="32">
        <v>1142001</v>
      </c>
      <c r="D24" s="32">
        <v>174000</v>
      </c>
      <c r="E24" s="32">
        <v>0</v>
      </c>
      <c r="F24" s="32">
        <v>100000</v>
      </c>
      <c r="G24" s="32">
        <v>0</v>
      </c>
      <c r="H24" s="32">
        <v>0</v>
      </c>
      <c r="I24" s="33">
        <f>SUM(B24:H24)</f>
        <v>7339400</v>
      </c>
    </row>
    <row r="25" spans="1:9" ht="30" customHeight="1">
      <c r="A25" s="36" t="s">
        <v>486</v>
      </c>
      <c r="B25" s="22">
        <f aca="true" t="shared" si="4" ref="B25:I25">B11+B18+B21+B24</f>
        <v>19540999</v>
      </c>
      <c r="C25" s="22">
        <f t="shared" si="4"/>
        <v>2862451</v>
      </c>
      <c r="D25" s="22">
        <f t="shared" si="4"/>
        <v>5471500</v>
      </c>
      <c r="E25" s="22">
        <f t="shared" si="4"/>
        <v>7999000</v>
      </c>
      <c r="F25" s="22">
        <f t="shared" si="4"/>
        <v>572000</v>
      </c>
      <c r="G25" s="22">
        <f t="shared" si="4"/>
        <v>123000</v>
      </c>
      <c r="H25" s="22">
        <f t="shared" si="4"/>
        <v>3205550</v>
      </c>
      <c r="I25" s="22">
        <f t="shared" si="4"/>
        <v>39774500</v>
      </c>
    </row>
    <row r="26" spans="1:9" ht="19.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3" ht="12.75">
      <c r="A28" s="209" t="str">
        <f>'3)Funkc.'!B50</f>
        <v>Hvar,  , 2020. god.</v>
      </c>
      <c r="B28" s="209"/>
      <c r="C28" s="209"/>
    </row>
  </sheetData>
  <sheetProtection/>
  <mergeCells count="14">
    <mergeCell ref="A28:C28"/>
    <mergeCell ref="A7:A10"/>
    <mergeCell ref="I7:I10"/>
    <mergeCell ref="F8:F10"/>
    <mergeCell ref="G8:G10"/>
    <mergeCell ref="H8:H10"/>
    <mergeCell ref="A1:C1"/>
    <mergeCell ref="B7:G7"/>
    <mergeCell ref="B8:B10"/>
    <mergeCell ref="C8:C10"/>
    <mergeCell ref="D8:D10"/>
    <mergeCell ref="E8:E10"/>
    <mergeCell ref="A3:I4"/>
    <mergeCell ref="A5:I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J23" sqref="J23"/>
    </sheetView>
  </sheetViews>
  <sheetFormatPr defaultColWidth="9.140625" defaultRowHeight="12.75"/>
  <cols>
    <col min="1" max="1" width="13.00390625" style="0" customWidth="1"/>
    <col min="2" max="7" width="13.7109375" style="0" customWidth="1"/>
    <col min="8" max="8" width="12.28125" style="0" customWidth="1"/>
    <col min="9" max="9" width="10.7109375" style="0" customWidth="1"/>
    <col min="10" max="10" width="13.7109375" style="0" customWidth="1"/>
  </cols>
  <sheetData>
    <row r="1" spans="1:3" ht="18.75" customHeight="1">
      <c r="A1" s="204" t="s">
        <v>88</v>
      </c>
      <c r="B1" s="204"/>
      <c r="C1" s="204"/>
    </row>
    <row r="3" spans="1:10" ht="21.75" customHeight="1">
      <c r="A3" s="207" t="s">
        <v>737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21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9.5" customHeight="1">
      <c r="A5" s="208" t="s">
        <v>630</v>
      </c>
      <c r="B5" s="208"/>
      <c r="C5" s="208"/>
      <c r="D5" s="208"/>
      <c r="E5" s="208"/>
      <c r="F5" s="208"/>
      <c r="G5" s="208"/>
      <c r="H5" s="208"/>
      <c r="I5" s="208"/>
      <c r="J5" s="208"/>
    </row>
    <row r="7" spans="1:10" ht="19.5" customHeight="1">
      <c r="A7" s="210" t="s">
        <v>171</v>
      </c>
      <c r="B7" s="205" t="s">
        <v>485</v>
      </c>
      <c r="C7" s="205"/>
      <c r="D7" s="205"/>
      <c r="E7" s="205"/>
      <c r="F7" s="205"/>
      <c r="G7" s="205"/>
      <c r="H7" s="134"/>
      <c r="I7" s="134"/>
      <c r="J7" s="213" t="s">
        <v>487</v>
      </c>
    </row>
    <row r="8" spans="1:10" ht="12" customHeight="1">
      <c r="A8" s="211"/>
      <c r="B8" s="206" t="s">
        <v>168</v>
      </c>
      <c r="C8" s="206" t="s">
        <v>20</v>
      </c>
      <c r="D8" s="206" t="s">
        <v>169</v>
      </c>
      <c r="E8" s="206" t="s">
        <v>166</v>
      </c>
      <c r="F8" s="216" t="s">
        <v>19</v>
      </c>
      <c r="G8" s="206" t="s">
        <v>170</v>
      </c>
      <c r="H8" s="206" t="s">
        <v>793</v>
      </c>
      <c r="I8" s="206" t="s">
        <v>682</v>
      </c>
      <c r="J8" s="214"/>
    </row>
    <row r="9" spans="1:10" ht="12" customHeight="1">
      <c r="A9" s="211"/>
      <c r="B9" s="206"/>
      <c r="C9" s="206"/>
      <c r="D9" s="206"/>
      <c r="E9" s="206"/>
      <c r="F9" s="216"/>
      <c r="G9" s="216"/>
      <c r="H9" s="216"/>
      <c r="I9" s="216"/>
      <c r="J9" s="214"/>
    </row>
    <row r="10" spans="1:10" ht="12" customHeight="1">
      <c r="A10" s="212"/>
      <c r="B10" s="206"/>
      <c r="C10" s="206"/>
      <c r="D10" s="206"/>
      <c r="E10" s="206"/>
      <c r="F10" s="216"/>
      <c r="G10" s="216"/>
      <c r="H10" s="216"/>
      <c r="I10" s="216"/>
      <c r="J10" s="215"/>
    </row>
    <row r="11" spans="1:10" ht="24" customHeight="1">
      <c r="A11" s="122">
        <v>3</v>
      </c>
      <c r="B11" s="30">
        <f aca="true" t="shared" si="0" ref="B11:J11">SUM(B12:B18)</f>
        <v>13144200</v>
      </c>
      <c r="C11" s="30">
        <f t="shared" si="0"/>
        <v>408750</v>
      </c>
      <c r="D11" s="30">
        <f t="shared" si="0"/>
        <v>3918500</v>
      </c>
      <c r="E11" s="30">
        <f t="shared" si="0"/>
        <v>2475000</v>
      </c>
      <c r="F11" s="30">
        <f t="shared" si="0"/>
        <v>35000</v>
      </c>
      <c r="G11" s="30">
        <f t="shared" si="0"/>
        <v>0</v>
      </c>
      <c r="H11" s="30">
        <f t="shared" si="0"/>
        <v>0</v>
      </c>
      <c r="I11" s="30">
        <f t="shared" si="0"/>
        <v>5490400</v>
      </c>
      <c r="J11" s="30">
        <f t="shared" si="0"/>
        <v>25471850</v>
      </c>
    </row>
    <row r="12" spans="1:10" ht="18.75" customHeight="1">
      <c r="A12" s="123">
        <v>31</v>
      </c>
      <c r="B12" s="31">
        <v>4060100</v>
      </c>
      <c r="C12" s="32">
        <v>160000</v>
      </c>
      <c r="D12" s="32"/>
      <c r="E12" s="32">
        <v>180000</v>
      </c>
      <c r="F12" s="32">
        <v>0</v>
      </c>
      <c r="G12" s="32">
        <v>0</v>
      </c>
      <c r="H12" s="32">
        <v>0</v>
      </c>
      <c r="I12" s="32">
        <v>2785400</v>
      </c>
      <c r="J12" s="32">
        <f>SUM(B12:I12)</f>
        <v>7185500</v>
      </c>
    </row>
    <row r="13" spans="1:10" ht="18.75" customHeight="1">
      <c r="A13" s="153">
        <v>32</v>
      </c>
      <c r="B13" s="31">
        <v>5333800</v>
      </c>
      <c r="C13" s="32">
        <v>245750</v>
      </c>
      <c r="D13" s="32">
        <v>3900500</v>
      </c>
      <c r="E13" s="32">
        <v>983000</v>
      </c>
      <c r="F13" s="32">
        <v>35000</v>
      </c>
      <c r="G13" s="32">
        <v>0</v>
      </c>
      <c r="H13" s="32">
        <v>0</v>
      </c>
      <c r="I13" s="32">
        <v>1815000</v>
      </c>
      <c r="J13" s="32">
        <f aca="true" t="shared" si="1" ref="J13:J18">SUM(B13:I13)</f>
        <v>12313050</v>
      </c>
    </row>
    <row r="14" spans="1:10" ht="18.75" customHeight="1">
      <c r="A14" s="123">
        <v>34</v>
      </c>
      <c r="B14" s="31">
        <v>167300</v>
      </c>
      <c r="C14" s="32">
        <f>3000</f>
        <v>3000</v>
      </c>
      <c r="D14" s="32">
        <f>18000</f>
        <v>18000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 t="shared" si="1"/>
        <v>188300</v>
      </c>
    </row>
    <row r="15" spans="1:10" ht="18.75" customHeight="1">
      <c r="A15" s="123">
        <v>35</v>
      </c>
      <c r="B15" s="31">
        <v>0</v>
      </c>
      <c r="C15" s="32"/>
      <c r="D15" s="32"/>
      <c r="E15" s="32"/>
      <c r="F15" s="32">
        <v>0</v>
      </c>
      <c r="G15" s="32">
        <v>0</v>
      </c>
      <c r="H15" s="32">
        <v>0</v>
      </c>
      <c r="I15" s="32">
        <v>0</v>
      </c>
      <c r="J15" s="32">
        <f t="shared" si="1"/>
        <v>0</v>
      </c>
    </row>
    <row r="16" spans="1:10" ht="18.75" customHeight="1">
      <c r="A16" s="123">
        <v>36</v>
      </c>
      <c r="B16" s="31">
        <v>958000</v>
      </c>
      <c r="C16" s="32">
        <v>0</v>
      </c>
      <c r="D16" s="32"/>
      <c r="E16" s="32">
        <v>0</v>
      </c>
      <c r="F16" s="32">
        <v>0</v>
      </c>
      <c r="G16" s="32">
        <v>0</v>
      </c>
      <c r="H16" s="32">
        <v>0</v>
      </c>
      <c r="I16" s="32">
        <v>100000</v>
      </c>
      <c r="J16" s="32">
        <f t="shared" si="1"/>
        <v>1058000</v>
      </c>
    </row>
    <row r="17" spans="1:10" ht="18.75" customHeight="1">
      <c r="A17" s="123">
        <v>37</v>
      </c>
      <c r="B17" s="31">
        <f>555000+150000</f>
        <v>705000</v>
      </c>
      <c r="C17" s="32"/>
      <c r="D17" s="32"/>
      <c r="E17" s="32">
        <v>5000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1"/>
        <v>710000</v>
      </c>
    </row>
    <row r="18" spans="1:10" ht="18.75" customHeight="1">
      <c r="A18" s="123">
        <v>38</v>
      </c>
      <c r="B18" s="31">
        <v>1920000</v>
      </c>
      <c r="C18" s="32"/>
      <c r="D18" s="32"/>
      <c r="E18" s="32">
        <f>1307000</f>
        <v>1307000</v>
      </c>
      <c r="F18" s="32">
        <v>0</v>
      </c>
      <c r="G18" s="32">
        <v>0</v>
      </c>
      <c r="H18" s="32">
        <v>0</v>
      </c>
      <c r="I18" s="32">
        <f>790000</f>
        <v>790000</v>
      </c>
      <c r="J18" s="32">
        <f t="shared" si="1"/>
        <v>4017000</v>
      </c>
    </row>
    <row r="19" spans="1:10" ht="21" customHeight="1">
      <c r="A19" s="122">
        <v>4</v>
      </c>
      <c r="B19" s="22">
        <f>SUM(B20:B23)</f>
        <v>473400</v>
      </c>
      <c r="C19" s="22">
        <f aca="true" t="shared" si="2" ref="C19:J19">SUM(C20:C23)</f>
        <v>1311700</v>
      </c>
      <c r="D19" s="22">
        <f t="shared" si="2"/>
        <v>1379000</v>
      </c>
      <c r="E19" s="22">
        <f t="shared" si="2"/>
        <v>5524000</v>
      </c>
      <c r="F19" s="22">
        <f>SUM(F20:F23)</f>
        <v>437000</v>
      </c>
      <c r="G19" s="22">
        <f t="shared" si="2"/>
        <v>123000</v>
      </c>
      <c r="H19" s="22">
        <f>SUM(H20:H23)</f>
        <v>3205550</v>
      </c>
      <c r="I19" s="22">
        <f>SUM(I20:I23)</f>
        <v>1849000</v>
      </c>
      <c r="J19" s="22">
        <f t="shared" si="2"/>
        <v>14302650</v>
      </c>
    </row>
    <row r="20" spans="1:10" ht="18.75" customHeight="1">
      <c r="A20" s="123">
        <v>41</v>
      </c>
      <c r="B20" s="31">
        <v>5000</v>
      </c>
      <c r="C20" s="32"/>
      <c r="D20" s="32"/>
      <c r="E20" s="32">
        <v>0</v>
      </c>
      <c r="F20" s="32">
        <f>414000</f>
        <v>414000</v>
      </c>
      <c r="G20" s="32">
        <v>0</v>
      </c>
      <c r="H20" s="32"/>
      <c r="I20" s="32"/>
      <c r="J20" s="32">
        <f>SUM(B20:I20)</f>
        <v>419000</v>
      </c>
    </row>
    <row r="21" spans="1:10" ht="18.75" customHeight="1">
      <c r="A21" s="123">
        <v>42</v>
      </c>
      <c r="B21" s="31">
        <v>317000</v>
      </c>
      <c r="C21" s="32">
        <f>100</f>
        <v>100</v>
      </c>
      <c r="D21" s="32">
        <v>1129000</v>
      </c>
      <c r="E21" s="32">
        <v>1941000</v>
      </c>
      <c r="F21" s="32">
        <f>20000+3000</f>
        <v>23000</v>
      </c>
      <c r="G21" s="32">
        <v>123000</v>
      </c>
      <c r="H21" s="32">
        <v>2705550</v>
      </c>
      <c r="I21" s="32">
        <v>584000</v>
      </c>
      <c r="J21" s="32">
        <f>SUM(B21:I21)</f>
        <v>6822650</v>
      </c>
    </row>
    <row r="22" spans="1:10" ht="18.75" customHeight="1">
      <c r="A22" s="123">
        <v>43</v>
      </c>
      <c r="B22" s="31"/>
      <c r="C22" s="32"/>
      <c r="D22" s="32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f>SUM(B22:I22)</f>
        <v>0</v>
      </c>
    </row>
    <row r="23" spans="1:10" ht="18.75" customHeight="1">
      <c r="A23" s="123">
        <v>45</v>
      </c>
      <c r="B23" s="31">
        <v>151400</v>
      </c>
      <c r="C23" s="32">
        <v>1311600</v>
      </c>
      <c r="D23" s="32">
        <v>250000</v>
      </c>
      <c r="E23" s="32">
        <v>3583000</v>
      </c>
      <c r="F23" s="32">
        <v>0</v>
      </c>
      <c r="G23" s="32">
        <v>0</v>
      </c>
      <c r="H23" s="32">
        <v>500000</v>
      </c>
      <c r="I23" s="32">
        <v>1265000</v>
      </c>
      <c r="J23" s="32">
        <f>SUM(B23:I23)</f>
        <v>7061000</v>
      </c>
    </row>
    <row r="24" spans="1:10" ht="30" customHeight="1">
      <c r="A24" s="36" t="s">
        <v>486</v>
      </c>
      <c r="B24" s="22">
        <f>B11+B19</f>
        <v>13617600</v>
      </c>
      <c r="C24" s="22">
        <f aca="true" t="shared" si="3" ref="C24:J24">C11+C19</f>
        <v>1720450</v>
      </c>
      <c r="D24" s="22">
        <f t="shared" si="3"/>
        <v>5297500</v>
      </c>
      <c r="E24" s="22">
        <f>E11+E19</f>
        <v>7999000</v>
      </c>
      <c r="F24" s="22">
        <f t="shared" si="3"/>
        <v>472000</v>
      </c>
      <c r="G24" s="22">
        <f t="shared" si="3"/>
        <v>123000</v>
      </c>
      <c r="H24" s="22">
        <f>H11+H19</f>
        <v>3205550</v>
      </c>
      <c r="I24" s="22">
        <f>I11+I19</f>
        <v>7339400</v>
      </c>
      <c r="J24" s="22">
        <f t="shared" si="3"/>
        <v>39774500</v>
      </c>
    </row>
    <row r="25" spans="1:10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3" ht="12.75">
      <c r="A27" s="209" t="str">
        <f>'3)Funkc.'!B50</f>
        <v>Hvar,  , 2020. god.</v>
      </c>
      <c r="B27" s="209"/>
      <c r="C27" s="209"/>
    </row>
  </sheetData>
  <sheetProtection/>
  <mergeCells count="15">
    <mergeCell ref="A1:C1"/>
    <mergeCell ref="A3:J4"/>
    <mergeCell ref="A5:J5"/>
    <mergeCell ref="A7:A10"/>
    <mergeCell ref="B7:G7"/>
    <mergeCell ref="J7:J10"/>
    <mergeCell ref="B8:B10"/>
    <mergeCell ref="C8:C10"/>
    <mergeCell ref="D8:D10"/>
    <mergeCell ref="E8:E10"/>
    <mergeCell ref="I8:I10"/>
    <mergeCell ref="F8:F10"/>
    <mergeCell ref="G8:G10"/>
    <mergeCell ref="H8:H10"/>
    <mergeCell ref="A27:C27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zoomScale="130" zoomScaleNormal="130" zoomScaleSheetLayoutView="75" zoomScalePageLayoutView="0" workbookViewId="0" topLeftCell="A118">
      <selection activeCell="C124" sqref="C124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25</v>
      </c>
    </row>
    <row r="2" spans="1:8" ht="31.5" customHeight="1">
      <c r="A2" s="233" t="s">
        <v>807</v>
      </c>
      <c r="B2" s="233"/>
      <c r="C2" s="233"/>
      <c r="D2" s="233"/>
      <c r="E2" s="233"/>
      <c r="F2" s="233"/>
      <c r="G2" s="233"/>
      <c r="H2" s="233"/>
    </row>
    <row r="3" ht="10.5" customHeight="1"/>
    <row r="4" spans="1:13" s="1" customFormat="1" ht="15.75" customHeight="1">
      <c r="A4" s="224" t="s">
        <v>215</v>
      </c>
      <c r="B4" s="224"/>
      <c r="C4" s="225" t="s">
        <v>749</v>
      </c>
      <c r="D4" s="225" t="s">
        <v>642</v>
      </c>
      <c r="E4" s="225" t="s">
        <v>750</v>
      </c>
      <c r="F4" s="224" t="s">
        <v>207</v>
      </c>
      <c r="G4" s="224" t="s">
        <v>208</v>
      </c>
      <c r="H4" s="225" t="s">
        <v>209</v>
      </c>
      <c r="I4" s="2"/>
      <c r="J4" s="2"/>
      <c r="K4" s="2"/>
      <c r="L4" s="2"/>
      <c r="M4" s="2"/>
    </row>
    <row r="5" spans="1:13" ht="15.75" customHeight="1">
      <c r="A5" s="224"/>
      <c r="B5" s="224"/>
      <c r="C5" s="224"/>
      <c r="D5" s="224"/>
      <c r="E5" s="224"/>
      <c r="F5" s="224"/>
      <c r="G5" s="224"/>
      <c r="H5" s="224"/>
      <c r="I5" s="2"/>
      <c r="J5" s="2"/>
      <c r="K5" s="2"/>
      <c r="L5" s="2"/>
      <c r="M5" s="2"/>
    </row>
    <row r="6" spans="1:13" ht="11.25" customHeight="1">
      <c r="A6" s="217">
        <v>1</v>
      </c>
      <c r="B6" s="218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1" t="s">
        <v>238</v>
      </c>
      <c r="B7" s="221"/>
      <c r="C7" s="45">
        <f>C9</f>
        <v>63000</v>
      </c>
      <c r="D7" s="45">
        <f>D9</f>
        <v>320000</v>
      </c>
      <c r="E7" s="45">
        <f>E9</f>
        <v>320000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27" t="s">
        <v>489</v>
      </c>
      <c r="B8" s="227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7" t="s">
        <v>304</v>
      </c>
      <c r="B9" s="38" t="s">
        <v>214</v>
      </c>
      <c r="C9" s="39">
        <v>63000</v>
      </c>
      <c r="D9" s="39">
        <v>320000</v>
      </c>
      <c r="E9" s="39">
        <v>320000</v>
      </c>
      <c r="F9" s="127" t="s">
        <v>751</v>
      </c>
      <c r="G9" s="127" t="s">
        <v>239</v>
      </c>
      <c r="H9" s="127" t="s">
        <v>240</v>
      </c>
      <c r="I9" s="1"/>
      <c r="J9" s="1"/>
      <c r="K9" s="1"/>
      <c r="L9" s="1"/>
      <c r="M9" s="1"/>
    </row>
    <row r="10" spans="1:13" ht="25.5" customHeight="1">
      <c r="A10" s="235" t="s">
        <v>665</v>
      </c>
      <c r="B10" s="221"/>
      <c r="C10" s="45">
        <f>C12+C14+C16</f>
        <v>0</v>
      </c>
      <c r="D10" s="45">
        <f>D12+D14+D16</f>
        <v>160000</v>
      </c>
      <c r="E10" s="45">
        <f>E12+E14+E16</f>
        <v>160000</v>
      </c>
      <c r="F10" s="131"/>
      <c r="G10" s="131"/>
      <c r="H10" s="131"/>
      <c r="I10" s="1"/>
      <c r="J10" s="1"/>
      <c r="K10" s="1"/>
      <c r="L10" s="1"/>
      <c r="M10" s="1"/>
    </row>
    <row r="11" spans="1:13" ht="22.5" customHeight="1">
      <c r="A11" s="227" t="s">
        <v>667</v>
      </c>
      <c r="B11" s="227"/>
      <c r="C11" s="6"/>
      <c r="D11" s="6"/>
      <c r="E11" s="6"/>
      <c r="F11" s="132"/>
      <c r="G11" s="132"/>
      <c r="H11" s="132"/>
      <c r="I11" s="1"/>
      <c r="J11" s="1"/>
      <c r="K11" s="1"/>
      <c r="L11" s="1"/>
      <c r="M11" s="1"/>
    </row>
    <row r="12" spans="1:13" ht="33" customHeight="1">
      <c r="A12" s="37" t="s">
        <v>666</v>
      </c>
      <c r="B12" s="38" t="s">
        <v>421</v>
      </c>
      <c r="C12" s="39">
        <v>0</v>
      </c>
      <c r="D12" s="39">
        <v>50000</v>
      </c>
      <c r="E12" s="39">
        <v>50000</v>
      </c>
      <c r="F12" s="127" t="s">
        <v>422</v>
      </c>
      <c r="G12" s="127" t="s">
        <v>423</v>
      </c>
      <c r="H12" s="127" t="s">
        <v>424</v>
      </c>
      <c r="I12" s="1"/>
      <c r="J12" s="1"/>
      <c r="K12" s="1"/>
      <c r="L12" s="1"/>
      <c r="M12" s="1"/>
    </row>
    <row r="13" spans="1:13" ht="22.5" customHeight="1">
      <c r="A13" s="227" t="s">
        <v>425</v>
      </c>
      <c r="B13" s="227"/>
      <c r="C13" s="6"/>
      <c r="D13" s="6"/>
      <c r="E13" s="6"/>
      <c r="F13" s="132"/>
      <c r="G13" s="132"/>
      <c r="H13" s="132"/>
      <c r="I13" s="1"/>
      <c r="J13" s="1"/>
      <c r="K13" s="1"/>
      <c r="L13" s="1"/>
      <c r="M13" s="1"/>
    </row>
    <row r="14" spans="1:13" ht="31.5" customHeight="1">
      <c r="A14" s="37" t="s">
        <v>446</v>
      </c>
      <c r="B14" s="38" t="s">
        <v>447</v>
      </c>
      <c r="C14" s="39">
        <v>0</v>
      </c>
      <c r="D14" s="39">
        <v>10000</v>
      </c>
      <c r="E14" s="152">
        <v>10000</v>
      </c>
      <c r="F14" s="127" t="s">
        <v>426</v>
      </c>
      <c r="G14" s="127" t="s">
        <v>427</v>
      </c>
      <c r="H14" s="127" t="s">
        <v>424</v>
      </c>
      <c r="I14" s="1"/>
      <c r="J14" s="1"/>
      <c r="K14" s="1"/>
      <c r="L14" s="1"/>
      <c r="M14" s="1"/>
    </row>
    <row r="15" spans="1:13" ht="28.5" customHeight="1">
      <c r="A15" s="226" t="s">
        <v>668</v>
      </c>
      <c r="B15" s="227"/>
      <c r="C15" s="6"/>
      <c r="D15" s="6"/>
      <c r="E15" s="6"/>
      <c r="F15" s="132"/>
      <c r="G15" s="132"/>
      <c r="H15" s="132"/>
      <c r="I15" s="1"/>
      <c r="J15" s="1"/>
      <c r="K15" s="1"/>
      <c r="L15" s="1"/>
      <c r="M15" s="1"/>
    </row>
    <row r="16" spans="1:13" ht="46.5" customHeight="1">
      <c r="A16" s="37" t="s">
        <v>448</v>
      </c>
      <c r="B16" s="38" t="s">
        <v>669</v>
      </c>
      <c r="C16" s="39">
        <v>0</v>
      </c>
      <c r="D16" s="39">
        <v>100000</v>
      </c>
      <c r="E16" s="39">
        <v>100000</v>
      </c>
      <c r="F16" s="127" t="s">
        <v>752</v>
      </c>
      <c r="G16" s="127" t="s">
        <v>427</v>
      </c>
      <c r="H16" s="127" t="s">
        <v>753</v>
      </c>
      <c r="I16" s="1"/>
      <c r="J16" s="1"/>
      <c r="K16" s="1"/>
      <c r="L16" s="1"/>
      <c r="M16" s="1"/>
    </row>
    <row r="17" spans="1:13" ht="25.5" customHeight="1">
      <c r="A17" s="221" t="s">
        <v>768</v>
      </c>
      <c r="B17" s="221"/>
      <c r="C17" s="45">
        <f>C19</f>
        <v>0</v>
      </c>
      <c r="D17" s="45">
        <f>D19</f>
        <v>500000</v>
      </c>
      <c r="E17" s="45">
        <f>E19</f>
        <v>500000</v>
      </c>
      <c r="F17" s="35"/>
      <c r="G17" s="35"/>
      <c r="H17" s="35"/>
      <c r="I17" s="1"/>
      <c r="J17" s="1"/>
      <c r="K17" s="1"/>
      <c r="L17" s="1"/>
      <c r="M17" s="1"/>
    </row>
    <row r="18" spans="1:13" ht="27.75" customHeight="1">
      <c r="A18" s="236" t="s">
        <v>769</v>
      </c>
      <c r="B18" s="237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31.5" customHeight="1">
      <c r="A19" s="37" t="s">
        <v>770</v>
      </c>
      <c r="B19" s="38" t="s">
        <v>771</v>
      </c>
      <c r="C19" s="39">
        <v>0</v>
      </c>
      <c r="D19" s="39">
        <v>500000</v>
      </c>
      <c r="E19" s="39">
        <v>500000</v>
      </c>
      <c r="F19" s="127" t="s">
        <v>772</v>
      </c>
      <c r="G19" s="127" t="s">
        <v>773</v>
      </c>
      <c r="H19" s="140" t="s">
        <v>774</v>
      </c>
      <c r="I19" s="1"/>
      <c r="J19" s="1"/>
      <c r="K19" s="1"/>
      <c r="L19" s="1"/>
      <c r="M19" s="1"/>
    </row>
    <row r="20" spans="1:13" ht="25.5" customHeight="1">
      <c r="A20" s="221" t="s">
        <v>305</v>
      </c>
      <c r="B20" s="221"/>
      <c r="C20" s="45">
        <f>C25+C27+C29</f>
        <v>1080000</v>
      </c>
      <c r="D20" s="45">
        <f>D25+D27+D29</f>
        <v>3950000</v>
      </c>
      <c r="E20" s="45">
        <f>E25+E27+E29</f>
        <v>4000000</v>
      </c>
      <c r="F20" s="131"/>
      <c r="G20" s="131"/>
      <c r="H20" s="131"/>
      <c r="I20" s="1"/>
      <c r="J20" s="1"/>
      <c r="K20" s="1"/>
      <c r="L20" s="1"/>
      <c r="M20" s="1"/>
    </row>
    <row r="21" spans="1:13" s="1" customFormat="1" ht="15.75" customHeight="1">
      <c r="A21" s="224" t="s">
        <v>215</v>
      </c>
      <c r="B21" s="224"/>
      <c r="C21" s="225" t="s">
        <v>749</v>
      </c>
      <c r="D21" s="225" t="s">
        <v>642</v>
      </c>
      <c r="E21" s="225" t="s">
        <v>750</v>
      </c>
      <c r="F21" s="166" t="s">
        <v>207</v>
      </c>
      <c r="G21" s="166" t="s">
        <v>208</v>
      </c>
      <c r="H21" s="165" t="s">
        <v>209</v>
      </c>
      <c r="I21" s="2"/>
      <c r="J21" s="2"/>
      <c r="K21" s="2"/>
      <c r="L21" s="2"/>
      <c r="M21" s="2"/>
    </row>
    <row r="22" spans="1:13" ht="15.75" customHeight="1">
      <c r="A22" s="224"/>
      <c r="B22" s="224"/>
      <c r="C22" s="224"/>
      <c r="D22" s="224"/>
      <c r="E22" s="224"/>
      <c r="F22" s="166"/>
      <c r="G22" s="166"/>
      <c r="H22" s="166"/>
      <c r="I22" s="2"/>
      <c r="J22" s="2"/>
      <c r="K22" s="2"/>
      <c r="L22" s="2"/>
      <c r="M22" s="2"/>
    </row>
    <row r="23" spans="1:13" ht="11.25" customHeight="1">
      <c r="A23" s="217">
        <v>1</v>
      </c>
      <c r="B23" s="218"/>
      <c r="C23" s="56">
        <v>2</v>
      </c>
      <c r="D23" s="56">
        <v>3</v>
      </c>
      <c r="E23" s="56">
        <v>4</v>
      </c>
      <c r="F23" s="130">
        <v>5</v>
      </c>
      <c r="G23" s="130">
        <v>6</v>
      </c>
      <c r="H23" s="130">
        <v>7</v>
      </c>
      <c r="I23" s="2"/>
      <c r="J23" s="2"/>
      <c r="K23" s="2"/>
      <c r="L23" s="2"/>
      <c r="M23" s="2"/>
    </row>
    <row r="24" spans="1:13" ht="18" customHeight="1">
      <c r="A24" s="227" t="s">
        <v>298</v>
      </c>
      <c r="B24" s="227"/>
      <c r="C24" s="6"/>
      <c r="D24" s="6"/>
      <c r="E24" s="6"/>
      <c r="F24" s="132"/>
      <c r="G24" s="132"/>
      <c r="H24" s="132"/>
      <c r="I24" s="1"/>
      <c r="J24" s="1"/>
      <c r="K24" s="1"/>
      <c r="L24" s="1"/>
      <c r="M24" s="1"/>
    </row>
    <row r="25" spans="1:13" ht="45.75" customHeight="1">
      <c r="A25" s="37" t="s">
        <v>216</v>
      </c>
      <c r="B25" s="38" t="s">
        <v>211</v>
      </c>
      <c r="C25" s="39">
        <v>680000</v>
      </c>
      <c r="D25" s="39">
        <v>750000</v>
      </c>
      <c r="E25" s="39">
        <v>800000</v>
      </c>
      <c r="F25" s="127" t="s">
        <v>754</v>
      </c>
      <c r="G25" s="127" t="s">
        <v>241</v>
      </c>
      <c r="H25" s="127" t="s">
        <v>242</v>
      </c>
      <c r="I25" s="1"/>
      <c r="J25" s="1"/>
      <c r="K25" s="1"/>
      <c r="L25" s="1"/>
      <c r="M25" s="1"/>
    </row>
    <row r="26" spans="1:13" ht="15" customHeight="1">
      <c r="A26" s="227" t="s">
        <v>299</v>
      </c>
      <c r="B26" s="227"/>
      <c r="C26" s="6"/>
      <c r="D26" s="6"/>
      <c r="E26" s="6"/>
      <c r="F26" s="132"/>
      <c r="G26" s="132"/>
      <c r="H26" s="132"/>
      <c r="I26" s="1"/>
      <c r="J26" s="1"/>
      <c r="K26" s="1"/>
      <c r="L26" s="1"/>
      <c r="M26" s="1"/>
    </row>
    <row r="27" spans="1:13" ht="33" customHeight="1">
      <c r="A27" s="37" t="s">
        <v>218</v>
      </c>
      <c r="B27" s="38" t="s">
        <v>212</v>
      </c>
      <c r="C27" s="39">
        <v>0</v>
      </c>
      <c r="D27" s="39">
        <v>1000000</v>
      </c>
      <c r="E27" s="39">
        <v>1000000</v>
      </c>
      <c r="F27" s="127" t="s">
        <v>243</v>
      </c>
      <c r="G27" s="127" t="s">
        <v>244</v>
      </c>
      <c r="H27" s="127" t="s">
        <v>755</v>
      </c>
      <c r="I27" s="1"/>
      <c r="J27" s="1"/>
      <c r="K27" s="1"/>
      <c r="L27" s="1"/>
      <c r="M27" s="1"/>
    </row>
    <row r="28" spans="1:13" ht="22.5" customHeight="1">
      <c r="A28" s="227" t="s">
        <v>306</v>
      </c>
      <c r="B28" s="227"/>
      <c r="C28" s="6"/>
      <c r="D28" s="6"/>
      <c r="E28" s="6"/>
      <c r="F28" s="132"/>
      <c r="G28" s="132"/>
      <c r="H28" s="132"/>
      <c r="I28" s="1"/>
      <c r="J28" s="1"/>
      <c r="K28" s="1"/>
      <c r="L28" s="1"/>
      <c r="M28" s="1"/>
    </row>
    <row r="29" spans="1:13" ht="33" customHeight="1">
      <c r="A29" s="37" t="s">
        <v>219</v>
      </c>
      <c r="B29" s="38" t="s">
        <v>213</v>
      </c>
      <c r="C29" s="39">
        <v>400000</v>
      </c>
      <c r="D29" s="39">
        <v>2200000</v>
      </c>
      <c r="E29" s="39">
        <v>2200000</v>
      </c>
      <c r="F29" s="127" t="s">
        <v>245</v>
      </c>
      <c r="G29" s="127" t="s">
        <v>249</v>
      </c>
      <c r="H29" s="127" t="s">
        <v>246</v>
      </c>
      <c r="I29" s="1"/>
      <c r="J29" s="1"/>
      <c r="K29" s="1"/>
      <c r="L29" s="1"/>
      <c r="M29" s="1"/>
    </row>
    <row r="30" spans="1:13" ht="25.5" customHeight="1">
      <c r="A30" s="221" t="s">
        <v>307</v>
      </c>
      <c r="B30" s="221"/>
      <c r="C30" s="45">
        <f>C32+C34</f>
        <v>1881000</v>
      </c>
      <c r="D30" s="45">
        <f>D32+D34</f>
        <v>1500000</v>
      </c>
      <c r="E30" s="45">
        <f>E32+E34</f>
        <v>1500000</v>
      </c>
      <c r="F30" s="131"/>
      <c r="G30" s="131"/>
      <c r="H30" s="131"/>
      <c r="I30" s="1"/>
      <c r="J30" s="1"/>
      <c r="K30" s="1"/>
      <c r="L30" s="1"/>
      <c r="M30" s="1"/>
    </row>
    <row r="31" spans="1:13" ht="24.75" customHeight="1">
      <c r="A31" s="226" t="s">
        <v>775</v>
      </c>
      <c r="B31" s="227"/>
      <c r="C31" s="6"/>
      <c r="D31" s="6"/>
      <c r="E31" s="6"/>
      <c r="F31" s="132"/>
      <c r="G31" s="132"/>
      <c r="H31" s="132"/>
      <c r="I31" s="1"/>
      <c r="J31" s="1"/>
      <c r="K31" s="1"/>
      <c r="L31" s="1"/>
      <c r="M31" s="1"/>
    </row>
    <row r="32" spans="1:13" ht="39.75" customHeight="1">
      <c r="A32" s="37" t="s">
        <v>308</v>
      </c>
      <c r="B32" s="40" t="s">
        <v>776</v>
      </c>
      <c r="C32" s="39">
        <v>5000</v>
      </c>
      <c r="D32" s="39">
        <v>0</v>
      </c>
      <c r="E32" s="39">
        <v>0</v>
      </c>
      <c r="F32" s="127" t="s">
        <v>309</v>
      </c>
      <c r="G32" s="127" t="s">
        <v>310</v>
      </c>
      <c r="H32" s="127" t="s">
        <v>311</v>
      </c>
      <c r="I32" s="1"/>
      <c r="J32" s="1"/>
      <c r="K32" s="1"/>
      <c r="L32" s="1"/>
      <c r="M32" s="1"/>
    </row>
    <row r="33" spans="1:13" ht="24.75" customHeight="1">
      <c r="A33" s="226" t="s">
        <v>643</v>
      </c>
      <c r="B33" s="227"/>
      <c r="C33" s="6"/>
      <c r="D33" s="6"/>
      <c r="E33" s="6"/>
      <c r="F33" s="132"/>
      <c r="G33" s="132"/>
      <c r="H33" s="132"/>
      <c r="I33" s="1"/>
      <c r="J33" s="1"/>
      <c r="K33" s="1"/>
      <c r="L33" s="1"/>
      <c r="M33" s="1"/>
    </row>
    <row r="34" spans="1:13" ht="45.75" customHeight="1">
      <c r="A34" s="37" t="s">
        <v>644</v>
      </c>
      <c r="B34" s="40" t="s">
        <v>645</v>
      </c>
      <c r="C34" s="39">
        <v>1876000</v>
      </c>
      <c r="D34" s="39">
        <v>1500000</v>
      </c>
      <c r="E34" s="39">
        <v>1500000</v>
      </c>
      <c r="F34" s="127" t="s">
        <v>756</v>
      </c>
      <c r="G34" s="127" t="s">
        <v>646</v>
      </c>
      <c r="H34" s="127" t="s">
        <v>757</v>
      </c>
      <c r="I34" s="1"/>
      <c r="J34" s="1"/>
      <c r="K34" s="1"/>
      <c r="L34" s="1"/>
      <c r="M34" s="1"/>
    </row>
    <row r="35" spans="1:13" ht="25.5" customHeight="1">
      <c r="A35" s="221" t="s">
        <v>490</v>
      </c>
      <c r="B35" s="221"/>
      <c r="C35" s="45">
        <f>C37+C39+C41</f>
        <v>0</v>
      </c>
      <c r="D35" s="45">
        <f>D37+D39+D41</f>
        <v>200000</v>
      </c>
      <c r="E35" s="45">
        <f>E37+E39+E41</f>
        <v>200000</v>
      </c>
      <c r="F35" s="131"/>
      <c r="G35" s="131"/>
      <c r="H35" s="131"/>
      <c r="I35" s="1"/>
      <c r="J35" s="1"/>
      <c r="K35" s="1"/>
      <c r="L35" s="1"/>
      <c r="M35" s="1"/>
    </row>
    <row r="36" spans="1:13" ht="27" customHeight="1">
      <c r="A36" s="226" t="s">
        <v>777</v>
      </c>
      <c r="B36" s="227"/>
      <c r="C36" s="6"/>
      <c r="D36" s="6"/>
      <c r="E36" s="6"/>
      <c r="F36" s="132"/>
      <c r="G36" s="132"/>
      <c r="H36" s="132"/>
      <c r="I36" s="1"/>
      <c r="J36" s="1"/>
      <c r="K36" s="1"/>
      <c r="L36" s="1"/>
      <c r="M36" s="1"/>
    </row>
    <row r="37" spans="1:13" ht="34.5" customHeight="1">
      <c r="A37" s="37" t="s">
        <v>491</v>
      </c>
      <c r="B37" s="40" t="s">
        <v>778</v>
      </c>
      <c r="C37" s="39">
        <v>0</v>
      </c>
      <c r="D37" s="39">
        <v>0</v>
      </c>
      <c r="E37" s="39">
        <v>0</v>
      </c>
      <c r="F37" s="127" t="s">
        <v>494</v>
      </c>
      <c r="G37" s="127" t="s">
        <v>495</v>
      </c>
      <c r="H37" s="127" t="s">
        <v>496</v>
      </c>
      <c r="I37" s="1"/>
      <c r="J37" s="1"/>
      <c r="K37" s="1"/>
      <c r="L37" s="1"/>
      <c r="M37" s="1"/>
    </row>
    <row r="38" spans="1:13" ht="22.5" customHeight="1">
      <c r="A38" s="227" t="s">
        <v>758</v>
      </c>
      <c r="B38" s="227"/>
      <c r="C38" s="6"/>
      <c r="D38" s="6"/>
      <c r="E38" s="6"/>
      <c r="F38" s="132"/>
      <c r="G38" s="132"/>
      <c r="H38" s="132"/>
      <c r="I38" s="1"/>
      <c r="J38" s="1"/>
      <c r="K38" s="1"/>
      <c r="L38" s="1"/>
      <c r="M38" s="1"/>
    </row>
    <row r="39" spans="1:13" ht="40.5" customHeight="1">
      <c r="A39" s="37" t="s">
        <v>220</v>
      </c>
      <c r="B39" s="38" t="s">
        <v>759</v>
      </c>
      <c r="C39" s="39">
        <v>0</v>
      </c>
      <c r="D39" s="39">
        <v>200000</v>
      </c>
      <c r="E39" s="39">
        <v>200000</v>
      </c>
      <c r="F39" s="127" t="s">
        <v>760</v>
      </c>
      <c r="G39" s="127" t="s">
        <v>495</v>
      </c>
      <c r="H39" s="127" t="s">
        <v>497</v>
      </c>
      <c r="I39" s="1"/>
      <c r="J39" s="1"/>
      <c r="K39" s="1"/>
      <c r="L39" s="1"/>
      <c r="M39" s="1"/>
    </row>
    <row r="40" spans="1:13" ht="22.5" customHeight="1">
      <c r="A40" s="227" t="s">
        <v>492</v>
      </c>
      <c r="B40" s="227"/>
      <c r="C40" s="6"/>
      <c r="D40" s="6"/>
      <c r="E40" s="6"/>
      <c r="F40" s="132"/>
      <c r="G40" s="132"/>
      <c r="H40" s="132"/>
      <c r="I40" s="1"/>
      <c r="J40" s="1"/>
      <c r="K40" s="1"/>
      <c r="L40" s="1"/>
      <c r="M40" s="1"/>
    </row>
    <row r="41" spans="1:13" ht="25.5" customHeight="1">
      <c r="A41" s="37" t="s">
        <v>312</v>
      </c>
      <c r="B41" s="38" t="s">
        <v>493</v>
      </c>
      <c r="C41" s="39">
        <v>0</v>
      </c>
      <c r="D41" s="39">
        <v>0</v>
      </c>
      <c r="E41" s="39">
        <v>0</v>
      </c>
      <c r="F41" s="127" t="s">
        <v>499</v>
      </c>
      <c r="G41" s="127" t="s">
        <v>495</v>
      </c>
      <c r="H41" s="127" t="s">
        <v>498</v>
      </c>
      <c r="I41" s="1"/>
      <c r="J41" s="1"/>
      <c r="K41" s="1"/>
      <c r="L41" s="1"/>
      <c r="M41" s="1"/>
    </row>
    <row r="42" spans="1:13" ht="25.5" customHeight="1">
      <c r="A42" s="221" t="s">
        <v>500</v>
      </c>
      <c r="B42" s="221"/>
      <c r="C42" s="45">
        <f>C44+C50+C52+C54+C56</f>
        <v>420000</v>
      </c>
      <c r="D42" s="45">
        <f>D44+D50+D52+D54+D56</f>
        <v>1500000</v>
      </c>
      <c r="E42" s="45">
        <f>E44+E50+E52+E54+E56</f>
        <v>1550000</v>
      </c>
      <c r="F42" s="131"/>
      <c r="G42" s="131"/>
      <c r="H42" s="131"/>
      <c r="I42" s="1"/>
      <c r="J42" s="1"/>
      <c r="K42" s="1"/>
      <c r="L42" s="1"/>
      <c r="M42" s="1"/>
    </row>
    <row r="43" spans="1:13" ht="22.5" customHeight="1">
      <c r="A43" s="227" t="s">
        <v>462</v>
      </c>
      <c r="B43" s="227"/>
      <c r="C43" s="6"/>
      <c r="D43" s="6"/>
      <c r="E43" s="6"/>
      <c r="F43" s="132"/>
      <c r="G43" s="132"/>
      <c r="H43" s="132"/>
      <c r="I43" s="1"/>
      <c r="J43" s="1"/>
      <c r="K43" s="1"/>
      <c r="L43" s="1"/>
      <c r="M43" s="1"/>
    </row>
    <row r="44" spans="1:13" ht="31.5" customHeight="1">
      <c r="A44" s="37" t="s">
        <v>501</v>
      </c>
      <c r="B44" s="38" t="s">
        <v>217</v>
      </c>
      <c r="C44" s="39">
        <v>220000</v>
      </c>
      <c r="D44" s="39">
        <v>150000</v>
      </c>
      <c r="E44" s="39">
        <v>150000</v>
      </c>
      <c r="F44" s="127" t="s">
        <v>761</v>
      </c>
      <c r="G44" s="127" t="s">
        <v>250</v>
      </c>
      <c r="H44" s="127" t="s">
        <v>762</v>
      </c>
      <c r="I44" s="1"/>
      <c r="J44" s="1"/>
      <c r="K44" s="1"/>
      <c r="L44" s="1"/>
      <c r="M44" s="1"/>
    </row>
    <row r="45" spans="6:8" ht="20.25" customHeight="1">
      <c r="F45" s="133"/>
      <c r="G45" s="133"/>
      <c r="H45" s="133"/>
    </row>
    <row r="46" spans="1:13" s="1" customFormat="1" ht="15.75" customHeight="1">
      <c r="A46" s="229" t="s">
        <v>215</v>
      </c>
      <c r="B46" s="230"/>
      <c r="C46" s="225" t="s">
        <v>749</v>
      </c>
      <c r="D46" s="225" t="s">
        <v>642</v>
      </c>
      <c r="E46" s="225" t="s">
        <v>750</v>
      </c>
      <c r="F46" s="179" t="s">
        <v>207</v>
      </c>
      <c r="G46" s="179" t="s">
        <v>208</v>
      </c>
      <c r="H46" s="180" t="s">
        <v>209</v>
      </c>
      <c r="I46" s="2"/>
      <c r="J46" s="2"/>
      <c r="K46" s="2"/>
      <c r="L46" s="2"/>
      <c r="M46" s="2"/>
    </row>
    <row r="47" spans="1:13" ht="15.75" customHeight="1">
      <c r="A47" s="231"/>
      <c r="B47" s="232"/>
      <c r="C47" s="224"/>
      <c r="D47" s="224"/>
      <c r="E47" s="224"/>
      <c r="F47" s="182"/>
      <c r="G47" s="182"/>
      <c r="H47" s="181"/>
      <c r="I47" s="2"/>
      <c r="J47" s="2"/>
      <c r="K47" s="2"/>
      <c r="L47" s="2"/>
      <c r="M47" s="2"/>
    </row>
    <row r="48" spans="1:13" ht="11.25" customHeight="1">
      <c r="A48" s="217">
        <v>1</v>
      </c>
      <c r="B48" s="218"/>
      <c r="C48" s="56">
        <v>2</v>
      </c>
      <c r="D48" s="56">
        <v>3</v>
      </c>
      <c r="E48" s="56">
        <v>4</v>
      </c>
      <c r="F48" s="130">
        <v>5</v>
      </c>
      <c r="G48" s="130">
        <v>6</v>
      </c>
      <c r="H48" s="130">
        <v>7</v>
      </c>
      <c r="I48" s="2"/>
      <c r="J48" s="2"/>
      <c r="K48" s="2"/>
      <c r="L48" s="2"/>
      <c r="M48" s="2"/>
    </row>
    <row r="49" spans="1:13" ht="22.5" customHeight="1">
      <c r="A49" s="227" t="s">
        <v>502</v>
      </c>
      <c r="B49" s="227"/>
      <c r="C49" s="6"/>
      <c r="D49" s="6"/>
      <c r="E49" s="6"/>
      <c r="F49" s="132"/>
      <c r="G49" s="132"/>
      <c r="H49" s="132"/>
      <c r="I49" s="1"/>
      <c r="J49" s="1"/>
      <c r="K49" s="1"/>
      <c r="L49" s="1"/>
      <c r="M49" s="1"/>
    </row>
    <row r="50" spans="1:13" ht="33.75" customHeight="1">
      <c r="A50" s="37" t="s">
        <v>503</v>
      </c>
      <c r="B50" s="38" t="s">
        <v>504</v>
      </c>
      <c r="C50" s="39">
        <v>200000</v>
      </c>
      <c r="D50" s="39">
        <v>200000</v>
      </c>
      <c r="E50" s="39">
        <v>200000</v>
      </c>
      <c r="F50" s="127" t="s">
        <v>251</v>
      </c>
      <c r="G50" s="127" t="s">
        <v>252</v>
      </c>
      <c r="H50" s="127" t="s">
        <v>253</v>
      </c>
      <c r="I50" s="1"/>
      <c r="J50" s="1"/>
      <c r="K50" s="1"/>
      <c r="L50" s="1"/>
      <c r="M50" s="1"/>
    </row>
    <row r="51" spans="1:13" ht="24.75" customHeight="1">
      <c r="A51" s="226" t="s">
        <v>545</v>
      </c>
      <c r="B51" s="227"/>
      <c r="C51" s="6"/>
      <c r="D51" s="6"/>
      <c r="E51" s="6"/>
      <c r="F51" s="132"/>
      <c r="G51" s="132"/>
      <c r="H51" s="132"/>
      <c r="I51" s="1"/>
      <c r="J51" s="1"/>
      <c r="K51" s="1"/>
      <c r="L51" s="1"/>
      <c r="M51" s="1"/>
    </row>
    <row r="52" spans="1:13" ht="35.25" customHeight="1">
      <c r="A52" s="37" t="s">
        <v>505</v>
      </c>
      <c r="B52" s="38" t="s">
        <v>546</v>
      </c>
      <c r="C52" s="39">
        <v>0</v>
      </c>
      <c r="D52" s="39">
        <v>100000</v>
      </c>
      <c r="E52" s="39">
        <v>100000</v>
      </c>
      <c r="F52" s="127" t="s">
        <v>558</v>
      </c>
      <c r="G52" s="127" t="s">
        <v>547</v>
      </c>
      <c r="H52" s="127" t="s">
        <v>548</v>
      </c>
      <c r="I52" s="1"/>
      <c r="J52" s="1"/>
      <c r="K52" s="1"/>
      <c r="L52" s="1"/>
      <c r="M52" s="1"/>
    </row>
    <row r="53" spans="1:13" ht="45.75" customHeight="1">
      <c r="A53" s="236" t="s">
        <v>631</v>
      </c>
      <c r="B53" s="220"/>
      <c r="C53" s="6"/>
      <c r="D53" s="6"/>
      <c r="E53" s="6"/>
      <c r="F53" s="132"/>
      <c r="G53" s="132"/>
      <c r="H53" s="132"/>
      <c r="I53" s="1"/>
      <c r="J53" s="1"/>
      <c r="K53" s="1"/>
      <c r="L53" s="1"/>
      <c r="M53" s="1"/>
    </row>
    <row r="54" spans="1:13" ht="35.25" customHeight="1">
      <c r="A54" s="37" t="s">
        <v>635</v>
      </c>
      <c r="B54" s="38" t="s">
        <v>672</v>
      </c>
      <c r="C54" s="39">
        <v>0</v>
      </c>
      <c r="D54" s="39">
        <v>1000000</v>
      </c>
      <c r="E54" s="39">
        <v>1000000</v>
      </c>
      <c r="F54" s="127" t="s">
        <v>632</v>
      </c>
      <c r="G54" s="127" t="s">
        <v>633</v>
      </c>
      <c r="H54" s="127" t="s">
        <v>634</v>
      </c>
      <c r="I54" s="1"/>
      <c r="J54" s="1"/>
      <c r="K54" s="1"/>
      <c r="L54" s="1"/>
      <c r="M54" s="1"/>
    </row>
    <row r="55" spans="1:13" ht="45.75" customHeight="1">
      <c r="A55" s="236" t="s">
        <v>636</v>
      </c>
      <c r="B55" s="220"/>
      <c r="C55" s="6"/>
      <c r="D55" s="6"/>
      <c r="E55" s="6"/>
      <c r="F55" s="132"/>
      <c r="G55" s="132"/>
      <c r="H55" s="132"/>
      <c r="I55" s="1"/>
      <c r="J55" s="1"/>
      <c r="K55" s="1"/>
      <c r="L55" s="1"/>
      <c r="M55" s="1"/>
    </row>
    <row r="56" spans="1:13" ht="47.25" customHeight="1">
      <c r="A56" s="37" t="s">
        <v>637</v>
      </c>
      <c r="B56" s="38" t="s">
        <v>638</v>
      </c>
      <c r="C56" s="39">
        <v>0</v>
      </c>
      <c r="D56" s="39">
        <v>50000</v>
      </c>
      <c r="E56" s="39">
        <v>100000</v>
      </c>
      <c r="F56" s="127" t="s">
        <v>673</v>
      </c>
      <c r="G56" s="127" t="s">
        <v>639</v>
      </c>
      <c r="H56" s="127" t="s">
        <v>640</v>
      </c>
      <c r="I56" s="1"/>
      <c r="J56" s="1"/>
      <c r="K56" s="1"/>
      <c r="L56" s="1"/>
      <c r="M56" s="1"/>
    </row>
    <row r="57" spans="1:13" ht="25.5" customHeight="1">
      <c r="A57" s="238" t="s">
        <v>506</v>
      </c>
      <c r="B57" s="239"/>
      <c r="C57" s="45">
        <f>C59+C61</f>
        <v>3105550</v>
      </c>
      <c r="D57" s="45">
        <f>D59+D61</f>
        <v>800000</v>
      </c>
      <c r="E57" s="45">
        <f>E59+E61</f>
        <v>800000</v>
      </c>
      <c r="F57" s="131"/>
      <c r="G57" s="131"/>
      <c r="H57" s="131"/>
      <c r="I57" s="1"/>
      <c r="J57" s="1"/>
      <c r="K57" s="1"/>
      <c r="L57" s="1"/>
      <c r="M57" s="1"/>
    </row>
    <row r="58" spans="1:13" ht="22.5" customHeight="1">
      <c r="A58" s="219" t="s">
        <v>507</v>
      </c>
      <c r="B58" s="220"/>
      <c r="C58" s="6"/>
      <c r="D58" s="6"/>
      <c r="E58" s="6"/>
      <c r="F58" s="132"/>
      <c r="G58" s="132"/>
      <c r="H58" s="132"/>
      <c r="I58" s="1"/>
      <c r="J58" s="1"/>
      <c r="K58" s="1"/>
      <c r="L58" s="1"/>
      <c r="M58" s="1"/>
    </row>
    <row r="59" spans="1:13" ht="36" customHeight="1">
      <c r="A59" s="37" t="s">
        <v>508</v>
      </c>
      <c r="B59" s="38" t="s">
        <v>258</v>
      </c>
      <c r="C59" s="39">
        <v>400000</v>
      </c>
      <c r="D59" s="39">
        <v>800000</v>
      </c>
      <c r="E59" s="39">
        <v>800000</v>
      </c>
      <c r="F59" s="127" t="s">
        <v>805</v>
      </c>
      <c r="G59" s="127" t="s">
        <v>259</v>
      </c>
      <c r="H59" s="127" t="s">
        <v>764</v>
      </c>
      <c r="I59" s="1"/>
      <c r="J59" s="1"/>
      <c r="K59" s="1"/>
      <c r="L59" s="1"/>
      <c r="M59" s="1"/>
    </row>
    <row r="60" spans="1:13" ht="22.5" customHeight="1">
      <c r="A60" s="222" t="s">
        <v>802</v>
      </c>
      <c r="B60" s="223"/>
      <c r="C60" s="6"/>
      <c r="D60" s="6"/>
      <c r="E60" s="6"/>
      <c r="F60" s="132"/>
      <c r="G60" s="132"/>
      <c r="H60" s="132"/>
      <c r="I60" s="1"/>
      <c r="J60" s="1"/>
      <c r="K60" s="1"/>
      <c r="L60" s="1"/>
      <c r="M60" s="1"/>
    </row>
    <row r="61" spans="1:13" ht="36" customHeight="1">
      <c r="A61" s="37" t="s">
        <v>803</v>
      </c>
      <c r="B61" s="38" t="s">
        <v>804</v>
      </c>
      <c r="C61" s="39">
        <v>2705550</v>
      </c>
      <c r="D61" s="39">
        <v>0</v>
      </c>
      <c r="E61" s="39">
        <v>0</v>
      </c>
      <c r="F61" s="127" t="s">
        <v>763</v>
      </c>
      <c r="G61" s="127" t="s">
        <v>259</v>
      </c>
      <c r="H61" s="127" t="s">
        <v>764</v>
      </c>
      <c r="I61" s="1"/>
      <c r="J61" s="1"/>
      <c r="K61" s="1"/>
      <c r="L61" s="1"/>
      <c r="M61" s="1"/>
    </row>
    <row r="62" spans="1:13" ht="25.5" customHeight="1">
      <c r="A62" s="221" t="s">
        <v>509</v>
      </c>
      <c r="B62" s="221"/>
      <c r="C62" s="45">
        <f>C64+C68+C66</f>
        <v>900000</v>
      </c>
      <c r="D62" s="45">
        <f>D64+D68+D66</f>
        <v>3050000</v>
      </c>
      <c r="E62" s="45">
        <f>E64+E68+E66</f>
        <v>1250000</v>
      </c>
      <c r="F62" s="131"/>
      <c r="G62" s="131"/>
      <c r="H62" s="131"/>
      <c r="I62" s="1"/>
      <c r="J62" s="1"/>
      <c r="K62" s="1"/>
      <c r="L62" s="1"/>
      <c r="M62" s="1"/>
    </row>
    <row r="63" spans="1:13" ht="22.5" customHeight="1">
      <c r="A63" s="227" t="s">
        <v>765</v>
      </c>
      <c r="B63" s="227"/>
      <c r="C63" s="6"/>
      <c r="D63" s="6"/>
      <c r="E63" s="6"/>
      <c r="F63" s="132"/>
      <c r="G63" s="132"/>
      <c r="H63" s="132"/>
      <c r="I63" s="1"/>
      <c r="J63" s="1"/>
      <c r="K63" s="1"/>
      <c r="L63" s="1"/>
      <c r="M63" s="1"/>
    </row>
    <row r="64" spans="1:13" ht="33" customHeight="1">
      <c r="A64" s="37" t="s">
        <v>510</v>
      </c>
      <c r="B64" s="38" t="s">
        <v>766</v>
      </c>
      <c r="C64" s="39">
        <v>900000</v>
      </c>
      <c r="D64" s="39">
        <v>1000000</v>
      </c>
      <c r="E64" s="39">
        <v>1000000</v>
      </c>
      <c r="F64" s="127" t="s">
        <v>653</v>
      </c>
      <c r="G64" s="127" t="s">
        <v>654</v>
      </c>
      <c r="H64" s="127" t="s">
        <v>655</v>
      </c>
      <c r="I64" s="1"/>
      <c r="J64" s="1"/>
      <c r="K64" s="1"/>
      <c r="L64" s="1"/>
      <c r="M64" s="1"/>
    </row>
    <row r="65" spans="1:13" ht="22.5" customHeight="1">
      <c r="A65" s="227" t="s">
        <v>647</v>
      </c>
      <c r="B65" s="227"/>
      <c r="C65" s="6"/>
      <c r="D65" s="6"/>
      <c r="E65" s="6"/>
      <c r="F65" s="132"/>
      <c r="G65" s="132"/>
      <c r="H65" s="132"/>
      <c r="I65" s="1"/>
      <c r="J65" s="1"/>
      <c r="K65" s="1"/>
      <c r="L65" s="1"/>
      <c r="M65" s="1"/>
    </row>
    <row r="66" spans="1:13" ht="25.5" customHeight="1">
      <c r="A66" s="37" t="s">
        <v>511</v>
      </c>
      <c r="B66" s="38" t="s">
        <v>648</v>
      </c>
      <c r="C66" s="39">
        <v>0</v>
      </c>
      <c r="D66" s="39">
        <v>2000000</v>
      </c>
      <c r="E66" s="39">
        <v>200000</v>
      </c>
      <c r="F66" s="127" t="s">
        <v>649</v>
      </c>
      <c r="G66" s="127" t="s">
        <v>650</v>
      </c>
      <c r="H66" s="127" t="s">
        <v>651</v>
      </c>
      <c r="I66" s="1"/>
      <c r="J66" s="1"/>
      <c r="K66" s="1"/>
      <c r="L66" s="1"/>
      <c r="M66" s="1"/>
    </row>
    <row r="67" spans="1:13" ht="22.5" customHeight="1">
      <c r="A67" s="227" t="s">
        <v>652</v>
      </c>
      <c r="B67" s="227"/>
      <c r="C67" s="6"/>
      <c r="D67" s="6"/>
      <c r="E67" s="6"/>
      <c r="F67" s="132"/>
      <c r="G67" s="132"/>
      <c r="H67" s="132"/>
      <c r="I67" s="1"/>
      <c r="J67" s="1"/>
      <c r="K67" s="1"/>
      <c r="L67" s="1"/>
      <c r="M67" s="1"/>
    </row>
    <row r="68" spans="1:13" ht="25.5" customHeight="1">
      <c r="A68" s="37" t="s">
        <v>656</v>
      </c>
      <c r="B68" s="38" t="s">
        <v>428</v>
      </c>
      <c r="C68" s="39">
        <v>0</v>
      </c>
      <c r="D68" s="39">
        <v>50000</v>
      </c>
      <c r="E68" s="39">
        <v>50000</v>
      </c>
      <c r="F68" s="127" t="s">
        <v>429</v>
      </c>
      <c r="G68" s="127" t="s">
        <v>430</v>
      </c>
      <c r="H68" s="127" t="s">
        <v>431</v>
      </c>
      <c r="I68" s="1"/>
      <c r="J68" s="1"/>
      <c r="K68" s="1"/>
      <c r="L68" s="1"/>
      <c r="M68" s="1"/>
    </row>
    <row r="69" spans="1:13" ht="25.5" customHeight="1">
      <c r="A69" s="221" t="s">
        <v>512</v>
      </c>
      <c r="B69" s="221"/>
      <c r="C69" s="45">
        <f>C71+C73</f>
        <v>0</v>
      </c>
      <c r="D69" s="45">
        <f>D71+D73</f>
        <v>1000000</v>
      </c>
      <c r="E69" s="45">
        <f>E71+E73</f>
        <v>1000000</v>
      </c>
      <c r="F69" s="131"/>
      <c r="G69" s="131"/>
      <c r="H69" s="131"/>
      <c r="I69" s="1"/>
      <c r="J69" s="1"/>
      <c r="K69" s="1"/>
      <c r="L69" s="1"/>
      <c r="M69" s="1"/>
    </row>
    <row r="70" spans="1:13" ht="22.5" customHeight="1">
      <c r="A70" s="227" t="s">
        <v>513</v>
      </c>
      <c r="B70" s="227"/>
      <c r="C70" s="6"/>
      <c r="D70" s="6"/>
      <c r="E70" s="6"/>
      <c r="F70" s="132"/>
      <c r="G70" s="132"/>
      <c r="H70" s="132"/>
      <c r="I70" s="1"/>
      <c r="J70" s="1"/>
      <c r="K70" s="1"/>
      <c r="L70" s="1"/>
      <c r="M70" s="1"/>
    </row>
    <row r="71" spans="1:13" ht="41.25" customHeight="1">
      <c r="A71" s="37" t="s">
        <v>514</v>
      </c>
      <c r="B71" s="38" t="s">
        <v>221</v>
      </c>
      <c r="C71" s="39">
        <v>0</v>
      </c>
      <c r="D71" s="39">
        <v>0</v>
      </c>
      <c r="E71" s="39">
        <v>0</v>
      </c>
      <c r="F71" s="127" t="s">
        <v>260</v>
      </c>
      <c r="G71" s="127" t="s">
        <v>254</v>
      </c>
      <c r="H71" s="127" t="s">
        <v>285</v>
      </c>
      <c r="I71" s="1"/>
      <c r="J71" s="1"/>
      <c r="K71" s="1"/>
      <c r="L71" s="1"/>
      <c r="M71" s="1"/>
    </row>
    <row r="72" spans="1:13" ht="22.5" customHeight="1">
      <c r="A72" s="227" t="s">
        <v>515</v>
      </c>
      <c r="B72" s="227"/>
      <c r="C72" s="6"/>
      <c r="D72" s="6"/>
      <c r="E72" s="6"/>
      <c r="F72" s="132"/>
      <c r="G72" s="132"/>
      <c r="H72" s="132"/>
      <c r="I72" s="1"/>
      <c r="J72" s="1"/>
      <c r="K72" s="1"/>
      <c r="L72" s="1"/>
      <c r="M72" s="1"/>
    </row>
    <row r="73" spans="1:13" ht="25.5" customHeight="1">
      <c r="A73" s="37" t="s">
        <v>516</v>
      </c>
      <c r="B73" s="38" t="s">
        <v>185</v>
      </c>
      <c r="C73" s="39">
        <v>0</v>
      </c>
      <c r="D73" s="39">
        <v>1000000</v>
      </c>
      <c r="E73" s="39">
        <v>1000000</v>
      </c>
      <c r="F73" s="127" t="s">
        <v>261</v>
      </c>
      <c r="G73" s="127" t="s">
        <v>284</v>
      </c>
      <c r="H73" s="127" t="s">
        <v>262</v>
      </c>
      <c r="I73" s="1"/>
      <c r="J73" s="1"/>
      <c r="K73" s="1"/>
      <c r="L73" s="1"/>
      <c r="M73" s="1"/>
    </row>
    <row r="74" spans="1:13" ht="25.5" customHeight="1">
      <c r="A74" s="142"/>
      <c r="B74" s="143"/>
      <c r="C74" s="144"/>
      <c r="D74" s="144"/>
      <c r="E74" s="144"/>
      <c r="F74" s="145"/>
      <c r="G74" s="145"/>
      <c r="H74" s="145"/>
      <c r="I74" s="1"/>
      <c r="J74" s="1"/>
      <c r="K74" s="1"/>
      <c r="L74" s="1"/>
      <c r="M74" s="1"/>
    </row>
    <row r="75" spans="6:8" ht="28.5" customHeight="1">
      <c r="F75" s="133"/>
      <c r="G75" s="133"/>
      <c r="H75" s="133"/>
    </row>
    <row r="76" spans="1:13" s="1" customFormat="1" ht="15.75" customHeight="1">
      <c r="A76" s="229" t="s">
        <v>215</v>
      </c>
      <c r="B76" s="230"/>
      <c r="C76" s="225" t="s">
        <v>749</v>
      </c>
      <c r="D76" s="225" t="s">
        <v>642</v>
      </c>
      <c r="E76" s="225" t="s">
        <v>750</v>
      </c>
      <c r="F76" s="179" t="s">
        <v>207</v>
      </c>
      <c r="G76" s="179" t="s">
        <v>208</v>
      </c>
      <c r="H76" s="180" t="s">
        <v>209</v>
      </c>
      <c r="I76" s="2"/>
      <c r="J76" s="2"/>
      <c r="K76" s="2"/>
      <c r="L76" s="2"/>
      <c r="M76" s="2"/>
    </row>
    <row r="77" spans="1:13" ht="15.75" customHeight="1">
      <c r="A77" s="231"/>
      <c r="B77" s="232"/>
      <c r="C77" s="224"/>
      <c r="D77" s="224"/>
      <c r="E77" s="224"/>
      <c r="F77" s="182"/>
      <c r="G77" s="182"/>
      <c r="H77" s="181"/>
      <c r="I77" s="2"/>
      <c r="J77" s="2"/>
      <c r="K77" s="2"/>
      <c r="L77" s="2"/>
      <c r="M77" s="2"/>
    </row>
    <row r="78" spans="1:13" ht="11.25" customHeight="1">
      <c r="A78" s="217">
        <v>1</v>
      </c>
      <c r="B78" s="218"/>
      <c r="C78" s="56">
        <v>2</v>
      </c>
      <c r="D78" s="56">
        <v>3</v>
      </c>
      <c r="E78" s="56">
        <v>4</v>
      </c>
      <c r="F78" s="130">
        <v>5</v>
      </c>
      <c r="G78" s="130">
        <v>6</v>
      </c>
      <c r="H78" s="130">
        <v>7</v>
      </c>
      <c r="I78" s="2"/>
      <c r="J78" s="2"/>
      <c r="K78" s="2"/>
      <c r="L78" s="2"/>
      <c r="M78" s="2"/>
    </row>
    <row r="79" spans="1:13" ht="25.5" customHeight="1">
      <c r="A79" s="221" t="s">
        <v>517</v>
      </c>
      <c r="B79" s="221"/>
      <c r="C79" s="45">
        <f>C81+C83</f>
        <v>1443000</v>
      </c>
      <c r="D79" s="45">
        <f>D81+D83</f>
        <v>1700000</v>
      </c>
      <c r="E79" s="45">
        <f>E81+E83</f>
        <v>1750000</v>
      </c>
      <c r="F79" s="131"/>
      <c r="G79" s="131"/>
      <c r="H79" s="131"/>
      <c r="I79" s="1"/>
      <c r="J79" s="1"/>
      <c r="K79" s="1"/>
      <c r="L79" s="1"/>
      <c r="M79" s="1"/>
    </row>
    <row r="80" spans="1:13" ht="22.5" customHeight="1">
      <c r="A80" s="227" t="s">
        <v>518</v>
      </c>
      <c r="B80" s="227"/>
      <c r="C80" s="6"/>
      <c r="D80" s="6"/>
      <c r="E80" s="6"/>
      <c r="F80" s="132"/>
      <c r="G80" s="132"/>
      <c r="H80" s="132"/>
      <c r="I80" s="1"/>
      <c r="J80" s="1"/>
      <c r="K80" s="1"/>
      <c r="L80" s="1"/>
      <c r="M80" s="1"/>
    </row>
    <row r="81" spans="1:13" ht="41.25" customHeight="1">
      <c r="A81" s="37" t="s">
        <v>519</v>
      </c>
      <c r="B81" s="38" t="s">
        <v>222</v>
      </c>
      <c r="C81" s="39">
        <v>1403000</v>
      </c>
      <c r="D81" s="39">
        <v>1400000</v>
      </c>
      <c r="E81" s="39">
        <v>1400000</v>
      </c>
      <c r="F81" s="127" t="s">
        <v>264</v>
      </c>
      <c r="G81" s="127" t="s">
        <v>263</v>
      </c>
      <c r="H81" s="127" t="s">
        <v>265</v>
      </c>
      <c r="I81" s="1"/>
      <c r="J81" s="1"/>
      <c r="K81" s="1"/>
      <c r="L81" s="1"/>
      <c r="M81" s="1"/>
    </row>
    <row r="82" spans="1:13" ht="22.5" customHeight="1">
      <c r="A82" s="227" t="s">
        <v>549</v>
      </c>
      <c r="B82" s="227"/>
      <c r="C82" s="6"/>
      <c r="D82" s="6"/>
      <c r="E82" s="6"/>
      <c r="F82" s="132"/>
      <c r="G82" s="132"/>
      <c r="H82" s="132"/>
      <c r="I82" s="1"/>
      <c r="J82" s="1"/>
      <c r="K82" s="1"/>
      <c r="L82" s="1"/>
      <c r="M82" s="1"/>
    </row>
    <row r="83" spans="1:13" ht="40.5" customHeight="1">
      <c r="A83" s="37" t="s">
        <v>550</v>
      </c>
      <c r="B83" s="38" t="s">
        <v>551</v>
      </c>
      <c r="C83" s="39">
        <v>40000</v>
      </c>
      <c r="D83" s="39">
        <v>300000</v>
      </c>
      <c r="E83" s="39">
        <v>350000</v>
      </c>
      <c r="F83" s="127" t="s">
        <v>552</v>
      </c>
      <c r="G83" s="127" t="s">
        <v>553</v>
      </c>
      <c r="H83" s="127" t="s">
        <v>674</v>
      </c>
      <c r="I83" s="1"/>
      <c r="J83" s="1"/>
      <c r="K83" s="1"/>
      <c r="L83" s="1"/>
      <c r="M83" s="1"/>
    </row>
    <row r="84" spans="1:13" ht="25.5" customHeight="1">
      <c r="A84" s="221" t="s">
        <v>520</v>
      </c>
      <c r="B84" s="221"/>
      <c r="C84" s="45">
        <f>C86</f>
        <v>30000</v>
      </c>
      <c r="D84" s="45">
        <f>D86</f>
        <v>200000</v>
      </c>
      <c r="E84" s="45">
        <f>E86</f>
        <v>200000</v>
      </c>
      <c r="F84" s="131"/>
      <c r="G84" s="131"/>
      <c r="H84" s="131"/>
      <c r="I84" s="1"/>
      <c r="J84" s="1"/>
      <c r="K84" s="1"/>
      <c r="L84" s="1"/>
      <c r="M84" s="1"/>
    </row>
    <row r="85" spans="1:13" ht="22.5" customHeight="1">
      <c r="A85" s="227" t="s">
        <v>467</v>
      </c>
      <c r="B85" s="227"/>
      <c r="C85" s="6"/>
      <c r="D85" s="6"/>
      <c r="E85" s="6"/>
      <c r="F85" s="132"/>
      <c r="G85" s="132"/>
      <c r="H85" s="132"/>
      <c r="I85" s="1"/>
      <c r="J85" s="1"/>
      <c r="K85" s="1"/>
      <c r="L85" s="1"/>
      <c r="M85" s="1"/>
    </row>
    <row r="86" spans="1:13" ht="25.5" customHeight="1">
      <c r="A86" s="37" t="s">
        <v>316</v>
      </c>
      <c r="B86" s="38" t="s">
        <v>432</v>
      </c>
      <c r="C86" s="39">
        <v>30000</v>
      </c>
      <c r="D86" s="39">
        <v>200000</v>
      </c>
      <c r="E86" s="39">
        <v>200000</v>
      </c>
      <c r="F86" s="127" t="s">
        <v>433</v>
      </c>
      <c r="G86" s="127" t="s">
        <v>434</v>
      </c>
      <c r="H86" s="127" t="s">
        <v>435</v>
      </c>
      <c r="I86" s="1"/>
      <c r="J86" s="1"/>
      <c r="K86" s="1"/>
      <c r="L86" s="1"/>
      <c r="M86" s="1"/>
    </row>
    <row r="87" spans="1:13" ht="25.5" customHeight="1">
      <c r="A87" s="221" t="s">
        <v>468</v>
      </c>
      <c r="B87" s="221"/>
      <c r="C87" s="45">
        <f>C89++C91+C93</f>
        <v>10000</v>
      </c>
      <c r="D87" s="45">
        <f>D89++D91+D93</f>
        <v>400000</v>
      </c>
      <c r="E87" s="45">
        <f>E89++E91+E93</f>
        <v>400000</v>
      </c>
      <c r="F87" s="131"/>
      <c r="G87" s="131"/>
      <c r="H87" s="131"/>
      <c r="I87" s="1"/>
      <c r="J87" s="1"/>
      <c r="K87" s="1"/>
      <c r="L87" s="1"/>
      <c r="M87" s="1"/>
    </row>
    <row r="88" spans="1:13" ht="22.5" customHeight="1">
      <c r="A88" s="228" t="s">
        <v>469</v>
      </c>
      <c r="B88" s="228"/>
      <c r="C88" s="6"/>
      <c r="D88" s="6"/>
      <c r="E88" s="6"/>
      <c r="F88" s="132"/>
      <c r="G88" s="132"/>
      <c r="H88" s="132"/>
      <c r="I88" s="1"/>
      <c r="J88" s="1"/>
      <c r="K88" s="1"/>
      <c r="L88" s="1"/>
      <c r="M88" s="1"/>
    </row>
    <row r="89" spans="1:13" ht="31.5" customHeight="1">
      <c r="A89" s="37" t="s">
        <v>521</v>
      </c>
      <c r="B89" s="38" t="s">
        <v>317</v>
      </c>
      <c r="C89" s="39">
        <v>0</v>
      </c>
      <c r="D89" s="39">
        <v>200000</v>
      </c>
      <c r="E89" s="39">
        <v>200000</v>
      </c>
      <c r="F89" s="127" t="s">
        <v>319</v>
      </c>
      <c r="G89" s="127" t="s">
        <v>318</v>
      </c>
      <c r="H89" s="129" t="s">
        <v>320</v>
      </c>
      <c r="I89" s="1"/>
      <c r="J89" s="1"/>
      <c r="K89" s="1"/>
      <c r="L89" s="1"/>
      <c r="M89" s="1"/>
    </row>
    <row r="90" spans="1:13" ht="22.5" customHeight="1">
      <c r="A90" s="228" t="s">
        <v>470</v>
      </c>
      <c r="B90" s="228"/>
      <c r="C90" s="6"/>
      <c r="D90" s="6"/>
      <c r="E90" s="6"/>
      <c r="F90" s="132"/>
      <c r="G90" s="132"/>
      <c r="H90" s="132"/>
      <c r="I90" s="1"/>
      <c r="J90" s="1"/>
      <c r="K90" s="1"/>
      <c r="L90" s="1"/>
      <c r="M90" s="1"/>
    </row>
    <row r="91" spans="1:13" ht="33" customHeight="1">
      <c r="A91" s="37" t="s">
        <v>522</v>
      </c>
      <c r="B91" s="38" t="s">
        <v>523</v>
      </c>
      <c r="C91" s="39">
        <v>10000</v>
      </c>
      <c r="D91" s="39">
        <v>200000</v>
      </c>
      <c r="E91" s="39">
        <v>200000</v>
      </c>
      <c r="F91" s="127" t="s">
        <v>524</v>
      </c>
      <c r="G91" s="127" t="s">
        <v>525</v>
      </c>
      <c r="H91" s="129" t="s">
        <v>526</v>
      </c>
      <c r="I91" s="1"/>
      <c r="J91" s="1"/>
      <c r="K91" s="1"/>
      <c r="L91" s="1"/>
      <c r="M91" s="1"/>
    </row>
    <row r="92" spans="1:13" ht="22.5" customHeight="1">
      <c r="A92" s="228" t="s">
        <v>675</v>
      </c>
      <c r="B92" s="228"/>
      <c r="C92" s="6"/>
      <c r="D92" s="6"/>
      <c r="E92" s="6"/>
      <c r="F92" s="132"/>
      <c r="G92" s="132"/>
      <c r="H92" s="132"/>
      <c r="I92" s="1"/>
      <c r="J92" s="1"/>
      <c r="K92" s="1"/>
      <c r="L92" s="1"/>
      <c r="M92" s="1"/>
    </row>
    <row r="93" spans="1:13" ht="36" customHeight="1">
      <c r="A93" s="37" t="s">
        <v>527</v>
      </c>
      <c r="B93" s="38" t="s">
        <v>436</v>
      </c>
      <c r="C93" s="39">
        <v>0</v>
      </c>
      <c r="D93" s="39">
        <v>0</v>
      </c>
      <c r="E93" s="39">
        <v>0</v>
      </c>
      <c r="F93" s="127" t="s">
        <v>437</v>
      </c>
      <c r="G93" s="127" t="s">
        <v>438</v>
      </c>
      <c r="H93" s="129" t="s">
        <v>439</v>
      </c>
      <c r="I93" s="1"/>
      <c r="J93" s="1"/>
      <c r="K93" s="1"/>
      <c r="L93" s="1"/>
      <c r="M93" s="1"/>
    </row>
    <row r="94" spans="6:8" ht="40.5" customHeight="1">
      <c r="F94" s="133"/>
      <c r="G94" s="133"/>
      <c r="H94" s="133"/>
    </row>
    <row r="95" spans="1:13" s="1" customFormat="1" ht="15.75" customHeight="1">
      <c r="A95" s="229" t="s">
        <v>767</v>
      </c>
      <c r="B95" s="230"/>
      <c r="C95" s="225" t="s">
        <v>749</v>
      </c>
      <c r="D95" s="225" t="s">
        <v>642</v>
      </c>
      <c r="E95" s="225" t="s">
        <v>750</v>
      </c>
      <c r="F95" s="179" t="s">
        <v>207</v>
      </c>
      <c r="G95" s="179" t="s">
        <v>208</v>
      </c>
      <c r="H95" s="180" t="s">
        <v>209</v>
      </c>
      <c r="I95" s="2"/>
      <c r="J95" s="2"/>
      <c r="K95" s="2"/>
      <c r="L95" s="2"/>
      <c r="M95" s="2"/>
    </row>
    <row r="96" spans="1:13" ht="15.75" customHeight="1">
      <c r="A96" s="231"/>
      <c r="B96" s="232"/>
      <c r="C96" s="224"/>
      <c r="D96" s="224"/>
      <c r="E96" s="224"/>
      <c r="F96" s="182"/>
      <c r="G96" s="182"/>
      <c r="H96" s="181"/>
      <c r="I96" s="2"/>
      <c r="J96" s="2"/>
      <c r="K96" s="2"/>
      <c r="L96" s="2"/>
      <c r="M96" s="2"/>
    </row>
    <row r="97" spans="1:13" ht="11.25" customHeight="1">
      <c r="A97" s="217">
        <v>1</v>
      </c>
      <c r="B97" s="218"/>
      <c r="C97" s="56">
        <v>2</v>
      </c>
      <c r="D97" s="56">
        <v>3</v>
      </c>
      <c r="E97" s="56">
        <v>4</v>
      </c>
      <c r="F97" s="130">
        <v>5</v>
      </c>
      <c r="G97" s="130">
        <v>6</v>
      </c>
      <c r="H97" s="130">
        <v>7</v>
      </c>
      <c r="I97" s="2"/>
      <c r="J97" s="2"/>
      <c r="K97" s="2"/>
      <c r="L97" s="2"/>
      <c r="M97" s="2"/>
    </row>
    <row r="98" spans="1:13" ht="25.5" customHeight="1">
      <c r="A98" s="221" t="s">
        <v>471</v>
      </c>
      <c r="B98" s="221"/>
      <c r="C98" s="45">
        <f>C100+C102+C104+C106+C108</f>
        <v>4797000</v>
      </c>
      <c r="D98" s="45">
        <f>D100+D102+D104+D106+D108</f>
        <v>1600000</v>
      </c>
      <c r="E98" s="45">
        <f>E100+E102+E104+E106+E108</f>
        <v>1500000</v>
      </c>
      <c r="F98" s="131"/>
      <c r="G98" s="131"/>
      <c r="H98" s="131"/>
      <c r="I98" s="1"/>
      <c r="J98" s="1"/>
      <c r="K98" s="1"/>
      <c r="L98" s="1"/>
      <c r="M98" s="1"/>
    </row>
    <row r="99" spans="1:13" ht="22.5" customHeight="1">
      <c r="A99" s="227" t="s">
        <v>472</v>
      </c>
      <c r="B99" s="227"/>
      <c r="C99" s="6"/>
      <c r="D99" s="6"/>
      <c r="E99" s="6"/>
      <c r="F99" s="132"/>
      <c r="G99" s="132"/>
      <c r="H99" s="132"/>
      <c r="I99" s="1"/>
      <c r="J99" s="1"/>
      <c r="K99" s="1"/>
      <c r="L99" s="1"/>
      <c r="M99" s="1"/>
    </row>
    <row r="100" spans="1:13" ht="34.5" customHeight="1">
      <c r="A100" s="37" t="s">
        <v>528</v>
      </c>
      <c r="B100" s="38" t="s">
        <v>224</v>
      </c>
      <c r="C100" s="39">
        <v>536000</v>
      </c>
      <c r="D100" s="39">
        <v>1000000</v>
      </c>
      <c r="E100" s="39">
        <v>1300000</v>
      </c>
      <c r="F100" s="127" t="s">
        <v>267</v>
      </c>
      <c r="G100" s="127" t="s">
        <v>266</v>
      </c>
      <c r="H100" s="127" t="s">
        <v>268</v>
      </c>
      <c r="I100" s="1"/>
      <c r="J100" s="1"/>
      <c r="K100" s="1"/>
      <c r="L100" s="1"/>
      <c r="M100" s="1"/>
    </row>
    <row r="101" spans="1:13" ht="22.5" customHeight="1">
      <c r="A101" s="227" t="s">
        <v>529</v>
      </c>
      <c r="B101" s="227"/>
      <c r="C101" s="6"/>
      <c r="D101" s="6"/>
      <c r="E101" s="6"/>
      <c r="F101" s="132"/>
      <c r="G101" s="132"/>
      <c r="H101" s="132"/>
      <c r="I101" s="1"/>
      <c r="J101" s="1"/>
      <c r="K101" s="1"/>
      <c r="L101" s="1"/>
      <c r="M101" s="1"/>
    </row>
    <row r="102" spans="1:13" ht="35.25" customHeight="1">
      <c r="A102" s="37" t="s">
        <v>530</v>
      </c>
      <c r="B102" s="38" t="s">
        <v>445</v>
      </c>
      <c r="C102" s="39">
        <v>1100000</v>
      </c>
      <c r="D102" s="39">
        <v>0</v>
      </c>
      <c r="E102" s="39">
        <v>0</v>
      </c>
      <c r="F102" s="127" t="s">
        <v>269</v>
      </c>
      <c r="G102" s="127" t="s">
        <v>266</v>
      </c>
      <c r="H102" s="127" t="s">
        <v>270</v>
      </c>
      <c r="I102" s="1"/>
      <c r="J102" s="1"/>
      <c r="K102" s="1"/>
      <c r="L102" s="1"/>
      <c r="M102" s="1"/>
    </row>
    <row r="103" spans="1:13" ht="22.5" customHeight="1">
      <c r="A103" s="227" t="s">
        <v>531</v>
      </c>
      <c r="B103" s="227"/>
      <c r="C103" s="6"/>
      <c r="D103" s="6"/>
      <c r="E103" s="6"/>
      <c r="F103" s="132"/>
      <c r="G103" s="132"/>
      <c r="H103" s="132"/>
      <c r="I103" s="1"/>
      <c r="J103" s="1"/>
      <c r="K103" s="1"/>
      <c r="L103" s="1"/>
      <c r="M103" s="1"/>
    </row>
    <row r="104" spans="1:13" ht="36" customHeight="1">
      <c r="A104" s="37" t="s">
        <v>532</v>
      </c>
      <c r="B104" s="38" t="s">
        <v>225</v>
      </c>
      <c r="C104" s="39">
        <v>491000</v>
      </c>
      <c r="D104" s="39">
        <v>100000</v>
      </c>
      <c r="E104" s="39">
        <v>100000</v>
      </c>
      <c r="F104" s="127" t="s">
        <v>271</v>
      </c>
      <c r="G104" s="127" t="s">
        <v>266</v>
      </c>
      <c r="H104" s="127" t="s">
        <v>272</v>
      </c>
      <c r="I104" s="1"/>
      <c r="J104" s="1"/>
      <c r="K104" s="1"/>
      <c r="L104" s="1"/>
      <c r="M104" s="1"/>
    </row>
    <row r="105" spans="1:13" ht="22.5" customHeight="1">
      <c r="A105" s="227" t="s">
        <v>473</v>
      </c>
      <c r="B105" s="227"/>
      <c r="C105" s="6"/>
      <c r="D105" s="6"/>
      <c r="E105" s="6"/>
      <c r="F105" s="132"/>
      <c r="G105" s="132"/>
      <c r="H105" s="132"/>
      <c r="I105" s="1"/>
      <c r="J105" s="1"/>
      <c r="K105" s="1"/>
      <c r="L105" s="1"/>
      <c r="M105" s="1"/>
    </row>
    <row r="106" spans="1:13" ht="34.5" customHeight="1">
      <c r="A106" s="37" t="s">
        <v>533</v>
      </c>
      <c r="B106" s="38" t="s">
        <v>440</v>
      </c>
      <c r="C106" s="39">
        <v>0</v>
      </c>
      <c r="D106" s="39">
        <v>0</v>
      </c>
      <c r="E106" s="39">
        <v>0</v>
      </c>
      <c r="F106" s="127" t="s">
        <v>271</v>
      </c>
      <c r="G106" s="127" t="s">
        <v>266</v>
      </c>
      <c r="H106" s="127" t="s">
        <v>441</v>
      </c>
      <c r="I106" s="1"/>
      <c r="J106" s="1"/>
      <c r="K106" s="1"/>
      <c r="L106" s="1"/>
      <c r="M106" s="1"/>
    </row>
    <row r="107" spans="1:13" ht="25.5" customHeight="1">
      <c r="A107" s="226" t="s">
        <v>670</v>
      </c>
      <c r="B107" s="227"/>
      <c r="C107" s="6"/>
      <c r="D107" s="6"/>
      <c r="E107" s="6"/>
      <c r="F107" s="132"/>
      <c r="G107" s="132"/>
      <c r="H107" s="132"/>
      <c r="I107" s="1"/>
      <c r="J107" s="1"/>
      <c r="K107" s="1"/>
      <c r="L107" s="1"/>
      <c r="M107" s="1"/>
    </row>
    <row r="108" spans="1:13" ht="32.25" customHeight="1">
      <c r="A108" s="37" t="s">
        <v>554</v>
      </c>
      <c r="B108" s="38" t="s">
        <v>676</v>
      </c>
      <c r="C108" s="39">
        <v>2670000</v>
      </c>
      <c r="D108" s="39">
        <v>500000</v>
      </c>
      <c r="E108" s="39">
        <v>100000</v>
      </c>
      <c r="F108" s="127" t="s">
        <v>555</v>
      </c>
      <c r="G108" s="127" t="s">
        <v>556</v>
      </c>
      <c r="H108" s="127" t="s">
        <v>557</v>
      </c>
      <c r="I108" s="1"/>
      <c r="J108" s="1"/>
      <c r="K108" s="1"/>
      <c r="L108" s="1"/>
      <c r="M108" s="1"/>
    </row>
    <row r="109" spans="1:13" ht="25.5" customHeight="1">
      <c r="A109" s="221" t="s">
        <v>477</v>
      </c>
      <c r="B109" s="221"/>
      <c r="C109" s="45">
        <f>C111</f>
        <v>0</v>
      </c>
      <c r="D109" s="45">
        <f>D111</f>
        <v>0</v>
      </c>
      <c r="E109" s="45">
        <f>E111</f>
        <v>0</v>
      </c>
      <c r="F109" s="131"/>
      <c r="G109" s="131"/>
      <c r="H109" s="131"/>
      <c r="I109" s="1"/>
      <c r="J109" s="1"/>
      <c r="K109" s="1"/>
      <c r="L109" s="1"/>
      <c r="M109" s="1"/>
    </row>
    <row r="110" spans="1:13" ht="22.5" customHeight="1">
      <c r="A110" s="226" t="s">
        <v>534</v>
      </c>
      <c r="B110" s="227"/>
      <c r="C110" s="6"/>
      <c r="D110" s="6"/>
      <c r="E110" s="6"/>
      <c r="F110" s="132"/>
      <c r="G110" s="132"/>
      <c r="H110" s="132"/>
      <c r="I110" s="1"/>
      <c r="J110" s="1"/>
      <c r="K110" s="1"/>
      <c r="L110" s="1"/>
      <c r="M110" s="1"/>
    </row>
    <row r="111" spans="1:13" ht="35.25" customHeight="1">
      <c r="A111" s="37" t="s">
        <v>535</v>
      </c>
      <c r="B111" s="44" t="s">
        <v>409</v>
      </c>
      <c r="C111" s="39">
        <v>0</v>
      </c>
      <c r="D111" s="39">
        <v>0</v>
      </c>
      <c r="E111" s="39">
        <v>0</v>
      </c>
      <c r="F111" s="127" t="s">
        <v>402</v>
      </c>
      <c r="G111" s="127" t="s">
        <v>273</v>
      </c>
      <c r="H111" s="127" t="s">
        <v>274</v>
      </c>
      <c r="I111" s="1"/>
      <c r="J111" s="1"/>
      <c r="K111" s="1"/>
      <c r="L111" s="1"/>
      <c r="M111" s="1"/>
    </row>
    <row r="112" spans="6:8" ht="69" customHeight="1">
      <c r="F112" s="133"/>
      <c r="G112" s="133"/>
      <c r="H112" s="133"/>
    </row>
    <row r="113" spans="1:13" s="1" customFormat="1" ht="15.75" customHeight="1">
      <c r="A113" s="229" t="s">
        <v>767</v>
      </c>
      <c r="B113" s="230"/>
      <c r="C113" s="225" t="s">
        <v>749</v>
      </c>
      <c r="D113" s="225" t="s">
        <v>642</v>
      </c>
      <c r="E113" s="225" t="s">
        <v>750</v>
      </c>
      <c r="F113" s="179" t="s">
        <v>207</v>
      </c>
      <c r="G113" s="179" t="s">
        <v>208</v>
      </c>
      <c r="H113" s="180" t="s">
        <v>209</v>
      </c>
      <c r="I113" s="2"/>
      <c r="J113" s="2"/>
      <c r="K113" s="2"/>
      <c r="L113" s="2"/>
      <c r="M113" s="2"/>
    </row>
    <row r="114" spans="1:13" ht="15.75" customHeight="1">
      <c r="A114" s="231"/>
      <c r="B114" s="232"/>
      <c r="C114" s="224"/>
      <c r="D114" s="224"/>
      <c r="E114" s="224"/>
      <c r="F114" s="182"/>
      <c r="G114" s="182"/>
      <c r="H114" s="181"/>
      <c r="I114" s="2"/>
      <c r="J114" s="2"/>
      <c r="K114" s="2"/>
      <c r="L114" s="2"/>
      <c r="M114" s="2"/>
    </row>
    <row r="115" spans="1:13" ht="11.25" customHeight="1">
      <c r="A115" s="217">
        <v>1</v>
      </c>
      <c r="B115" s="218"/>
      <c r="C115" s="56">
        <v>2</v>
      </c>
      <c r="D115" s="56">
        <v>3</v>
      </c>
      <c r="E115" s="56">
        <v>4</v>
      </c>
      <c r="F115" s="130">
        <v>5</v>
      </c>
      <c r="G115" s="130">
        <v>6</v>
      </c>
      <c r="H115" s="130">
        <v>7</v>
      </c>
      <c r="I115" s="2"/>
      <c r="J115" s="2"/>
      <c r="K115" s="2"/>
      <c r="L115" s="2"/>
      <c r="M115" s="2"/>
    </row>
    <row r="116" spans="1:13" ht="25.5" customHeight="1">
      <c r="A116" s="221" t="s">
        <v>536</v>
      </c>
      <c r="B116" s="221"/>
      <c r="C116" s="45">
        <f>C118</f>
        <v>0</v>
      </c>
      <c r="D116" s="45">
        <f>D118</f>
        <v>100000</v>
      </c>
      <c r="E116" s="45">
        <f>E118</f>
        <v>100000</v>
      </c>
      <c r="F116" s="131"/>
      <c r="G116" s="131"/>
      <c r="H116" s="131"/>
      <c r="I116" s="1"/>
      <c r="J116" s="1"/>
      <c r="K116" s="1"/>
      <c r="L116" s="1"/>
      <c r="M116" s="1"/>
    </row>
    <row r="117" spans="1:13" ht="22.5" customHeight="1">
      <c r="A117" s="227" t="s">
        <v>482</v>
      </c>
      <c r="B117" s="227"/>
      <c r="C117" s="6"/>
      <c r="D117" s="6"/>
      <c r="E117" s="6"/>
      <c r="F117" s="132"/>
      <c r="G117" s="132"/>
      <c r="H117" s="132"/>
      <c r="I117" s="1"/>
      <c r="J117" s="1"/>
      <c r="K117" s="1"/>
      <c r="L117" s="1"/>
      <c r="M117" s="1"/>
    </row>
    <row r="118" spans="1:13" ht="34.5" customHeight="1">
      <c r="A118" s="37" t="s">
        <v>537</v>
      </c>
      <c r="B118" s="44" t="s">
        <v>41</v>
      </c>
      <c r="C118" s="39">
        <v>0</v>
      </c>
      <c r="D118" s="39">
        <v>100000</v>
      </c>
      <c r="E118" s="39">
        <v>100000</v>
      </c>
      <c r="F118" s="127" t="s">
        <v>275</v>
      </c>
      <c r="G118" s="127" t="s">
        <v>273</v>
      </c>
      <c r="H118" s="127" t="s">
        <v>276</v>
      </c>
      <c r="I118" s="1"/>
      <c r="J118" s="1"/>
      <c r="K118" s="1"/>
      <c r="L118" s="1"/>
      <c r="M118" s="1"/>
    </row>
    <row r="119" spans="1:13" ht="24" customHeight="1">
      <c r="A119" s="221" t="s">
        <v>226</v>
      </c>
      <c r="B119" s="221"/>
      <c r="C119" s="45">
        <f>C121</f>
        <v>2800000</v>
      </c>
      <c r="D119" s="45">
        <f>D121</f>
        <v>0</v>
      </c>
      <c r="E119" s="45">
        <f>E121</f>
        <v>0</v>
      </c>
      <c r="F119" s="131"/>
      <c r="G119" s="131"/>
      <c r="H119" s="131"/>
      <c r="I119" s="1"/>
      <c r="J119" s="1"/>
      <c r="K119" s="1"/>
      <c r="L119" s="1"/>
      <c r="M119" s="1"/>
    </row>
    <row r="120" spans="1:13" ht="27" customHeight="1">
      <c r="A120" s="226" t="s">
        <v>677</v>
      </c>
      <c r="B120" s="227"/>
      <c r="C120" s="6"/>
      <c r="D120" s="6"/>
      <c r="E120" s="6"/>
      <c r="F120" s="132"/>
      <c r="G120" s="132"/>
      <c r="H120" s="132"/>
      <c r="I120" s="1"/>
      <c r="J120" s="1"/>
      <c r="K120" s="1"/>
      <c r="L120" s="1"/>
      <c r="M120" s="1"/>
    </row>
    <row r="121" spans="1:13" ht="45" customHeight="1">
      <c r="A121" s="37" t="s">
        <v>538</v>
      </c>
      <c r="B121" s="44" t="s">
        <v>641</v>
      </c>
      <c r="C121" s="39">
        <v>2800000</v>
      </c>
      <c r="D121" s="39">
        <v>0</v>
      </c>
      <c r="E121" s="39">
        <v>0</v>
      </c>
      <c r="F121" s="127" t="s">
        <v>277</v>
      </c>
      <c r="G121" s="127" t="s">
        <v>278</v>
      </c>
      <c r="H121" s="127" t="s">
        <v>286</v>
      </c>
      <c r="I121" s="1"/>
      <c r="J121" s="1"/>
      <c r="K121" s="1"/>
      <c r="L121" s="1"/>
      <c r="M121" s="1"/>
    </row>
    <row r="122" spans="1:13" ht="24" customHeight="1">
      <c r="A122" s="221" t="s">
        <v>227</v>
      </c>
      <c r="B122" s="221"/>
      <c r="C122" s="45">
        <f>C124</f>
        <v>414000</v>
      </c>
      <c r="D122" s="45">
        <f>D124</f>
        <v>0</v>
      </c>
      <c r="E122" s="45">
        <f>E124</f>
        <v>0</v>
      </c>
      <c r="F122" s="131"/>
      <c r="G122" s="131"/>
      <c r="H122" s="131"/>
      <c r="I122" s="1"/>
      <c r="J122" s="1"/>
      <c r="K122" s="1"/>
      <c r="L122" s="1"/>
      <c r="M122" s="1"/>
    </row>
    <row r="123" spans="1:13" ht="27" customHeight="1">
      <c r="A123" s="226" t="s">
        <v>779</v>
      </c>
      <c r="B123" s="227"/>
      <c r="C123" s="6"/>
      <c r="D123" s="6"/>
      <c r="E123" s="6"/>
      <c r="F123" s="132"/>
      <c r="G123" s="132"/>
      <c r="H123" s="132"/>
      <c r="I123" s="1"/>
      <c r="J123" s="1"/>
      <c r="K123" s="1"/>
      <c r="L123" s="1"/>
      <c r="M123" s="1"/>
    </row>
    <row r="124" spans="1:13" ht="45" customHeight="1">
      <c r="A124" s="37" t="s">
        <v>780</v>
      </c>
      <c r="B124" s="44" t="s">
        <v>781</v>
      </c>
      <c r="C124" s="39">
        <v>414000</v>
      </c>
      <c r="D124" s="39">
        <v>0</v>
      </c>
      <c r="E124" s="39">
        <v>0</v>
      </c>
      <c r="F124" s="127" t="s">
        <v>782</v>
      </c>
      <c r="G124" s="127" t="s">
        <v>783</v>
      </c>
      <c r="H124" s="127" t="s">
        <v>784</v>
      </c>
      <c r="I124" s="1"/>
      <c r="J124" s="1"/>
      <c r="K124" s="1"/>
      <c r="L124" s="1"/>
      <c r="M124" s="1"/>
    </row>
    <row r="125" spans="1:8" ht="30" customHeight="1">
      <c r="A125" s="234" t="s">
        <v>24</v>
      </c>
      <c r="B125" s="234"/>
      <c r="C125" s="46">
        <f>C7+C10+C20+C30+C35+C42+C57+C62+C69+C79+C84+C87+C98+C109+C116+C119+C17+C122</f>
        <v>16943550</v>
      </c>
      <c r="D125" s="46">
        <f>D7+D10+D20+D30+D35+D42+D57+D62+D69+D79+D84+D87+D98+D109+D116+D119+D17+D122</f>
        <v>16980000</v>
      </c>
      <c r="E125" s="46">
        <f>E7+E10+E20+E30+E35+E42+E57+E62+E69+E79+E84+E87+E98+E109+E116+E119+E17+E122</f>
        <v>15230000</v>
      </c>
      <c r="F125" s="46"/>
      <c r="G125" s="46"/>
      <c r="H125" s="46"/>
    </row>
    <row r="126" spans="1:13" ht="36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3.25" customHeight="1">
      <c r="A127" s="4"/>
      <c r="B127" s="10" t="str">
        <f>'3)Funkc.'!B50</f>
        <v>Hvar,  , 2020. god.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108">
    <mergeCell ref="A17:B17"/>
    <mergeCell ref="A18:B18"/>
    <mergeCell ref="A122:B122"/>
    <mergeCell ref="A123:B123"/>
    <mergeCell ref="C95:C96"/>
    <mergeCell ref="D95:D96"/>
    <mergeCell ref="A55:B55"/>
    <mergeCell ref="A65:B65"/>
    <mergeCell ref="A57:B57"/>
    <mergeCell ref="A63:B63"/>
    <mergeCell ref="A51:B51"/>
    <mergeCell ref="E95:E96"/>
    <mergeCell ref="F95:F96"/>
    <mergeCell ref="G95:G96"/>
    <mergeCell ref="C46:C47"/>
    <mergeCell ref="D46:D47"/>
    <mergeCell ref="A76:B77"/>
    <mergeCell ref="C76:C77"/>
    <mergeCell ref="A72:B72"/>
    <mergeCell ref="C113:C114"/>
    <mergeCell ref="D113:D114"/>
    <mergeCell ref="E113:E114"/>
    <mergeCell ref="F113:F114"/>
    <mergeCell ref="A40:B40"/>
    <mergeCell ref="D76:D77"/>
    <mergeCell ref="E76:E77"/>
    <mergeCell ref="A53:B53"/>
    <mergeCell ref="E46:E47"/>
    <mergeCell ref="A95:B96"/>
    <mergeCell ref="G113:G114"/>
    <mergeCell ref="H113:H114"/>
    <mergeCell ref="H76:H77"/>
    <mergeCell ref="F46:F47"/>
    <mergeCell ref="G46:G47"/>
    <mergeCell ref="H46:H47"/>
    <mergeCell ref="H95:H96"/>
    <mergeCell ref="F76:F77"/>
    <mergeCell ref="G76:G77"/>
    <mergeCell ref="A115:B115"/>
    <mergeCell ref="A113:B114"/>
    <mergeCell ref="A105:B105"/>
    <mergeCell ref="A8:B8"/>
    <mergeCell ref="A26:B26"/>
    <mergeCell ref="A10:B10"/>
    <mergeCell ref="A11:B11"/>
    <mergeCell ref="A36:B36"/>
    <mergeCell ref="A20:B20"/>
    <mergeCell ref="A15:B15"/>
    <mergeCell ref="H4:H5"/>
    <mergeCell ref="G4:G5"/>
    <mergeCell ref="F4:F5"/>
    <mergeCell ref="A125:B125"/>
    <mergeCell ref="A101:B101"/>
    <mergeCell ref="A109:B109"/>
    <mergeCell ref="A103:B103"/>
    <mergeCell ref="A116:B116"/>
    <mergeCell ref="A110:B110"/>
    <mergeCell ref="A117:B117"/>
    <mergeCell ref="A6:B6"/>
    <mergeCell ref="A42:B42"/>
    <mergeCell ref="A43:B43"/>
    <mergeCell ref="A35:B35"/>
    <mergeCell ref="A13:B13"/>
    <mergeCell ref="A2:H2"/>
    <mergeCell ref="C4:C5"/>
    <mergeCell ref="D4:D5"/>
    <mergeCell ref="E4:E5"/>
    <mergeCell ref="A4:B5"/>
    <mergeCell ref="A78:B78"/>
    <mergeCell ref="A7:B7"/>
    <mergeCell ref="A62:B62"/>
    <mergeCell ref="A38:B38"/>
    <mergeCell ref="A92:B92"/>
    <mergeCell ref="A90:B90"/>
    <mergeCell ref="A30:B30"/>
    <mergeCell ref="A31:B31"/>
    <mergeCell ref="A28:B28"/>
    <mergeCell ref="A49:B49"/>
    <mergeCell ref="A120:B120"/>
    <mergeCell ref="A87:B87"/>
    <mergeCell ref="A84:B84"/>
    <mergeCell ref="A119:B119"/>
    <mergeCell ref="A107:B107"/>
    <mergeCell ref="A67:B67"/>
    <mergeCell ref="A88:B88"/>
    <mergeCell ref="A70:B70"/>
    <mergeCell ref="A82:B82"/>
    <mergeCell ref="A80:B80"/>
    <mergeCell ref="E21:E22"/>
    <mergeCell ref="A48:B48"/>
    <mergeCell ref="G21:G22"/>
    <mergeCell ref="A33:B33"/>
    <mergeCell ref="A85:B85"/>
    <mergeCell ref="A99:B99"/>
    <mergeCell ref="A24:B24"/>
    <mergeCell ref="A46:B47"/>
    <mergeCell ref="A69:B69"/>
    <mergeCell ref="A79:B79"/>
    <mergeCell ref="F21:F22"/>
    <mergeCell ref="A97:B97"/>
    <mergeCell ref="A58:B58"/>
    <mergeCell ref="A98:B98"/>
    <mergeCell ref="A60:B60"/>
    <mergeCell ref="H21:H22"/>
    <mergeCell ref="A23:B23"/>
    <mergeCell ref="A21:B22"/>
    <mergeCell ref="C21:C22"/>
    <mergeCell ref="D21:D22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75" zoomScalePageLayoutView="0" workbookViewId="0" topLeftCell="A28">
      <selection activeCell="A3" sqref="A3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25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33" t="s">
        <v>824</v>
      </c>
      <c r="B2" s="233"/>
      <c r="C2" s="233"/>
      <c r="D2" s="233"/>
      <c r="E2" s="233"/>
      <c r="F2" s="233"/>
      <c r="G2" s="233"/>
      <c r="H2" s="233"/>
    </row>
    <row r="3" ht="16.5" customHeight="1"/>
    <row r="4" spans="1:12" s="1" customFormat="1" ht="16.5" customHeight="1">
      <c r="A4" s="224" t="s">
        <v>215</v>
      </c>
      <c r="B4" s="224"/>
      <c r="C4" s="225" t="s">
        <v>749</v>
      </c>
      <c r="D4" s="225" t="s">
        <v>642</v>
      </c>
      <c r="E4" s="225" t="s">
        <v>750</v>
      </c>
      <c r="F4" s="224" t="s">
        <v>207</v>
      </c>
      <c r="G4" s="224" t="s">
        <v>208</v>
      </c>
      <c r="H4" s="225" t="s">
        <v>209</v>
      </c>
      <c r="I4" s="2"/>
      <c r="J4" s="2"/>
      <c r="K4" s="2"/>
      <c r="L4" s="2"/>
    </row>
    <row r="5" spans="1:12" ht="13.5" customHeight="1">
      <c r="A5" s="224"/>
      <c r="B5" s="224"/>
      <c r="C5" s="224"/>
      <c r="D5" s="224"/>
      <c r="E5" s="224"/>
      <c r="F5" s="224"/>
      <c r="G5" s="224"/>
      <c r="H5" s="224"/>
      <c r="I5" s="2"/>
      <c r="J5" s="2"/>
      <c r="K5" s="2"/>
      <c r="L5" s="2"/>
    </row>
    <row r="6" spans="1:13" ht="11.25" customHeight="1">
      <c r="A6" s="217">
        <v>1</v>
      </c>
      <c r="B6" s="218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1" t="s">
        <v>412</v>
      </c>
      <c r="B7" s="221"/>
      <c r="C7" s="45">
        <f>C9</f>
        <v>190000</v>
      </c>
      <c r="D7" s="45">
        <f>D9</f>
        <v>450000</v>
      </c>
      <c r="E7" s="45">
        <f>E9</f>
        <v>450000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27" t="s">
        <v>787</v>
      </c>
      <c r="B8" s="227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442</v>
      </c>
      <c r="B9" s="38" t="s">
        <v>786</v>
      </c>
      <c r="C9" s="41">
        <v>190000</v>
      </c>
      <c r="D9" s="42">
        <v>450000</v>
      </c>
      <c r="E9" s="42">
        <v>450000</v>
      </c>
      <c r="F9" s="43" t="s">
        <v>657</v>
      </c>
      <c r="G9" s="128" t="s">
        <v>658</v>
      </c>
      <c r="H9" s="43" t="s">
        <v>659</v>
      </c>
      <c r="I9" s="1"/>
      <c r="J9" s="1"/>
      <c r="K9" s="1"/>
      <c r="L9" s="1"/>
      <c r="M9" s="1"/>
    </row>
    <row r="10" spans="1:13" ht="26.25" customHeight="1">
      <c r="A10" s="221" t="s">
        <v>300</v>
      </c>
      <c r="B10" s="221"/>
      <c r="C10" s="45">
        <f>C12+C14</f>
        <v>1307000</v>
      </c>
      <c r="D10" s="45">
        <f>D12+D14</f>
        <v>3500000</v>
      </c>
      <c r="E10" s="45">
        <f>E12+E14</f>
        <v>4500000</v>
      </c>
      <c r="F10" s="35"/>
      <c r="G10" s="35"/>
      <c r="H10" s="35"/>
      <c r="I10" s="1"/>
      <c r="J10" s="1"/>
      <c r="K10" s="1"/>
      <c r="L10" s="1"/>
      <c r="M10" s="1"/>
    </row>
    <row r="11" spans="1:13" ht="34.5" customHeight="1">
      <c r="A11" s="226" t="s">
        <v>678</v>
      </c>
      <c r="B11" s="227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8" t="s">
        <v>313</v>
      </c>
      <c r="B12" s="40" t="s">
        <v>314</v>
      </c>
      <c r="C12" s="41">
        <v>0</v>
      </c>
      <c r="D12" s="42">
        <v>2000000</v>
      </c>
      <c r="E12" s="42">
        <v>3000000</v>
      </c>
      <c r="F12" s="43" t="s">
        <v>247</v>
      </c>
      <c r="G12" s="43" t="s">
        <v>288</v>
      </c>
      <c r="H12" s="129" t="s">
        <v>660</v>
      </c>
      <c r="I12" s="1"/>
      <c r="J12" s="1"/>
      <c r="K12" s="1"/>
      <c r="L12" s="1"/>
      <c r="M12" s="1"/>
    </row>
    <row r="13" spans="1:13" ht="22.5" customHeight="1">
      <c r="A13" s="227" t="s">
        <v>679</v>
      </c>
      <c r="B13" s="227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8" t="s">
        <v>315</v>
      </c>
      <c r="B14" s="38" t="s">
        <v>539</v>
      </c>
      <c r="C14" s="41">
        <v>1307000</v>
      </c>
      <c r="D14" s="42">
        <v>1500000</v>
      </c>
      <c r="E14" s="42">
        <v>1500000</v>
      </c>
      <c r="F14" s="43" t="s">
        <v>248</v>
      </c>
      <c r="G14" s="43" t="s">
        <v>661</v>
      </c>
      <c r="H14" s="43" t="s">
        <v>662</v>
      </c>
      <c r="I14" s="1"/>
      <c r="J14" s="1"/>
      <c r="K14" s="1"/>
      <c r="L14" s="1"/>
      <c r="M14" s="1"/>
    </row>
    <row r="15" spans="1:13" ht="25.5" customHeight="1">
      <c r="A15" s="221" t="s">
        <v>463</v>
      </c>
      <c r="B15" s="221"/>
      <c r="C15" s="45">
        <f>C17</f>
        <v>0</v>
      </c>
      <c r="D15" s="45">
        <f>D17</f>
        <v>50000</v>
      </c>
      <c r="E15" s="45">
        <f>E17</f>
        <v>50000</v>
      </c>
      <c r="F15" s="35"/>
      <c r="G15" s="35"/>
      <c r="H15" s="35"/>
      <c r="I15" s="1"/>
      <c r="J15" s="1"/>
      <c r="K15" s="1"/>
      <c r="L15" s="1"/>
      <c r="M15" s="1"/>
    </row>
    <row r="16" spans="1:13" ht="16.5" customHeight="1">
      <c r="A16" s="227" t="s">
        <v>540</v>
      </c>
      <c r="B16" s="227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7" t="s">
        <v>541</v>
      </c>
      <c r="B17" s="38" t="s">
        <v>210</v>
      </c>
      <c r="C17" s="41">
        <v>0</v>
      </c>
      <c r="D17" s="42">
        <v>50000</v>
      </c>
      <c r="E17" s="42">
        <v>50000</v>
      </c>
      <c r="F17" s="43" t="s">
        <v>255</v>
      </c>
      <c r="G17" s="43" t="s">
        <v>256</v>
      </c>
      <c r="H17" s="43" t="s">
        <v>257</v>
      </c>
      <c r="I17" s="1"/>
      <c r="J17" s="1"/>
      <c r="K17" s="1"/>
      <c r="L17" s="1"/>
      <c r="M17" s="1"/>
    </row>
    <row r="18" spans="1:13" ht="25.5" customHeight="1">
      <c r="A18" s="221" t="s">
        <v>468</v>
      </c>
      <c r="B18" s="221"/>
      <c r="C18" s="45">
        <f>C20</f>
        <v>50000</v>
      </c>
      <c r="D18" s="45">
        <f>D20</f>
        <v>0</v>
      </c>
      <c r="E18" s="45">
        <f>E20</f>
        <v>0</v>
      </c>
      <c r="F18" s="35"/>
      <c r="G18" s="35"/>
      <c r="H18" s="35"/>
      <c r="I18" s="1"/>
      <c r="J18" s="1"/>
      <c r="K18" s="1"/>
      <c r="L18" s="1"/>
      <c r="M18" s="1"/>
    </row>
    <row r="19" spans="1:13" ht="16.5" customHeight="1">
      <c r="A19" s="241" t="s">
        <v>795</v>
      </c>
      <c r="B19" s="241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</row>
    <row r="20" spans="1:13" ht="50.25" customHeight="1">
      <c r="A20" s="47" t="s">
        <v>796</v>
      </c>
      <c r="B20" s="38" t="s">
        <v>797</v>
      </c>
      <c r="C20" s="41">
        <v>50000</v>
      </c>
      <c r="D20" s="42">
        <v>0</v>
      </c>
      <c r="E20" s="42">
        <v>0</v>
      </c>
      <c r="F20" s="43" t="s">
        <v>798</v>
      </c>
      <c r="G20" s="43" t="s">
        <v>799</v>
      </c>
      <c r="H20" s="43" t="s">
        <v>800</v>
      </c>
      <c r="I20" s="1"/>
      <c r="J20" s="1"/>
      <c r="K20" s="1"/>
      <c r="L20" s="1"/>
      <c r="M20" s="1"/>
    </row>
    <row r="21" ht="55.5" customHeight="1"/>
    <row r="22" spans="1:12" s="1" customFormat="1" ht="16.5" customHeight="1">
      <c r="A22" s="243" t="s">
        <v>215</v>
      </c>
      <c r="B22" s="240"/>
      <c r="C22" s="225" t="s">
        <v>749</v>
      </c>
      <c r="D22" s="225" t="s">
        <v>642</v>
      </c>
      <c r="E22" s="225" t="s">
        <v>750</v>
      </c>
      <c r="F22" s="240" t="s">
        <v>207</v>
      </c>
      <c r="G22" s="240" t="s">
        <v>208</v>
      </c>
      <c r="H22" s="242" t="s">
        <v>209</v>
      </c>
      <c r="I22" s="2"/>
      <c r="J22" s="2"/>
      <c r="K22" s="2"/>
      <c r="L22" s="2"/>
    </row>
    <row r="23" spans="1:12" ht="13.5" customHeight="1">
      <c r="A23" s="240"/>
      <c r="B23" s="240"/>
      <c r="C23" s="224"/>
      <c r="D23" s="224"/>
      <c r="E23" s="224"/>
      <c r="F23" s="240"/>
      <c r="G23" s="240"/>
      <c r="H23" s="240"/>
      <c r="I23" s="2"/>
      <c r="J23" s="2"/>
      <c r="K23" s="2"/>
      <c r="L23" s="2"/>
    </row>
    <row r="24" spans="1:13" ht="11.25" customHeight="1">
      <c r="A24" s="217">
        <v>1</v>
      </c>
      <c r="B24" s="218"/>
      <c r="C24" s="56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2"/>
      <c r="J24" s="2"/>
      <c r="K24" s="2"/>
      <c r="L24" s="2"/>
      <c r="M24" s="2"/>
    </row>
    <row r="25" spans="1:13" ht="25.5" customHeight="1">
      <c r="A25" s="221" t="s">
        <v>471</v>
      </c>
      <c r="B25" s="221"/>
      <c r="C25" s="45">
        <f>C27</f>
        <v>0</v>
      </c>
      <c r="D25" s="45">
        <f>D27</f>
        <v>0</v>
      </c>
      <c r="E25" s="45">
        <f>E27</f>
        <v>0</v>
      </c>
      <c r="F25" s="35"/>
      <c r="G25" s="35"/>
      <c r="H25" s="35"/>
      <c r="I25" s="1"/>
      <c r="J25" s="1"/>
      <c r="K25" s="1"/>
      <c r="L25" s="1"/>
      <c r="M25" s="1"/>
    </row>
    <row r="26" spans="1:13" ht="22.5" customHeight="1">
      <c r="A26" s="227" t="s">
        <v>542</v>
      </c>
      <c r="B26" s="227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39.75" customHeight="1">
      <c r="A27" s="47" t="s">
        <v>543</v>
      </c>
      <c r="B27" s="38" t="s">
        <v>223</v>
      </c>
      <c r="C27" s="41">
        <v>0</v>
      </c>
      <c r="D27" s="42">
        <v>0</v>
      </c>
      <c r="E27" s="42">
        <v>0</v>
      </c>
      <c r="F27" s="43" t="s">
        <v>279</v>
      </c>
      <c r="G27" s="43" t="s">
        <v>280</v>
      </c>
      <c r="H27" s="43" t="s">
        <v>281</v>
      </c>
      <c r="I27" s="1"/>
      <c r="J27" s="1"/>
      <c r="K27" s="1"/>
      <c r="L27" s="1"/>
      <c r="M27" s="1"/>
    </row>
    <row r="28" spans="1:13" ht="27" customHeight="1">
      <c r="A28" s="221" t="s">
        <v>227</v>
      </c>
      <c r="B28" s="221"/>
      <c r="C28" s="45">
        <f>C30</f>
        <v>77000</v>
      </c>
      <c r="D28" s="45">
        <f>D30</f>
        <v>80000</v>
      </c>
      <c r="E28" s="45">
        <f>E30</f>
        <v>80000</v>
      </c>
      <c r="F28" s="35"/>
      <c r="G28" s="35"/>
      <c r="H28" s="35"/>
      <c r="I28" s="1"/>
      <c r="J28" s="1"/>
      <c r="K28" s="1"/>
      <c r="L28" s="1"/>
      <c r="M28" s="1"/>
    </row>
    <row r="29" spans="1:13" ht="22.5" customHeight="1">
      <c r="A29" s="227" t="s">
        <v>228</v>
      </c>
      <c r="B29" s="227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45.75" customHeight="1">
      <c r="A30" s="47" t="s">
        <v>229</v>
      </c>
      <c r="B30" s="38" t="s">
        <v>230</v>
      </c>
      <c r="C30" s="41">
        <v>77000</v>
      </c>
      <c r="D30" s="42">
        <v>80000</v>
      </c>
      <c r="E30" s="42">
        <v>80000</v>
      </c>
      <c r="F30" s="43" t="s">
        <v>282</v>
      </c>
      <c r="G30" s="43" t="s">
        <v>287</v>
      </c>
      <c r="H30" s="43" t="s">
        <v>283</v>
      </c>
      <c r="I30" s="1"/>
      <c r="J30" s="1"/>
      <c r="K30" s="1"/>
      <c r="L30" s="1"/>
      <c r="M30" s="1"/>
    </row>
    <row r="31" spans="1:8" ht="27.75" customHeight="1">
      <c r="A31" s="234" t="s">
        <v>24</v>
      </c>
      <c r="B31" s="234"/>
      <c r="C31" s="46">
        <f>C7+C10+C15+C18+C25+C28</f>
        <v>1624000</v>
      </c>
      <c r="D31" s="46">
        <f>D7+D10+D15+D18+D25+D28</f>
        <v>4080000</v>
      </c>
      <c r="E31" s="46">
        <f>E7+E10+E15+E18+E25+E28</f>
        <v>5080000</v>
      </c>
      <c r="F31" s="46"/>
      <c r="G31" s="46"/>
      <c r="H31" s="46"/>
    </row>
    <row r="32" spans="4:5" ht="39.75" customHeight="1">
      <c r="D32" s="3"/>
      <c r="E32" s="3"/>
    </row>
    <row r="33" spans="4:5" ht="33" customHeight="1">
      <c r="D33" s="3"/>
      <c r="E33" s="3"/>
    </row>
    <row r="34" spans="2:8" ht="26.25" customHeight="1">
      <c r="B34" s="108" t="str">
        <f>'3)Funkc.'!B50</f>
        <v>Hvar,  , 2020. god.</v>
      </c>
      <c r="C34" s="7"/>
      <c r="D34" s="7"/>
      <c r="E34" s="7"/>
      <c r="F34" s="7"/>
      <c r="G34" s="7"/>
      <c r="H34" s="23"/>
    </row>
    <row r="35" spans="4:8" ht="36.75" customHeight="1">
      <c r="D35" s="3"/>
      <c r="E35" s="3"/>
      <c r="H35" s="1"/>
    </row>
    <row r="36" spans="2:8" ht="12.75">
      <c r="B36" s="7"/>
      <c r="C36" s="7"/>
      <c r="D36" s="7"/>
      <c r="E36" s="7"/>
      <c r="F36" s="7"/>
      <c r="G36" s="7"/>
      <c r="H36" s="23"/>
    </row>
  </sheetData>
  <sheetProtection/>
  <mergeCells count="31">
    <mergeCell ref="C4:C5"/>
    <mergeCell ref="D4:D5"/>
    <mergeCell ref="A6:B6"/>
    <mergeCell ref="A22:B23"/>
    <mergeCell ref="C22:C23"/>
    <mergeCell ref="F22:F23"/>
    <mergeCell ref="G22:G23"/>
    <mergeCell ref="A8:B8"/>
    <mergeCell ref="A28:B28"/>
    <mergeCell ref="A19:B19"/>
    <mergeCell ref="H22:H23"/>
    <mergeCell ref="A24:B24"/>
    <mergeCell ref="A31:B31"/>
    <mergeCell ref="A29:B29"/>
    <mergeCell ref="A13:B13"/>
    <mergeCell ref="A15:B15"/>
    <mergeCell ref="A16:B16"/>
    <mergeCell ref="A4:B5"/>
    <mergeCell ref="A18:B18"/>
    <mergeCell ref="A10:B10"/>
    <mergeCell ref="A7:B7"/>
    <mergeCell ref="A2:H2"/>
    <mergeCell ref="A25:B25"/>
    <mergeCell ref="A26:B26"/>
    <mergeCell ref="F4:F5"/>
    <mergeCell ref="G4:G5"/>
    <mergeCell ref="H4:H5"/>
    <mergeCell ref="A11:B11"/>
    <mergeCell ref="E4:E5"/>
    <mergeCell ref="D22:D23"/>
    <mergeCell ref="E22:E23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2020-10-06T10:10:21Z</cp:lastPrinted>
  <dcterms:created xsi:type="dcterms:W3CDTF">2004-01-09T13:07:12Z</dcterms:created>
  <dcterms:modified xsi:type="dcterms:W3CDTF">2020-10-06T10:10:24Z</dcterms:modified>
  <cp:category/>
  <cp:version/>
  <cp:contentType/>
  <cp:contentStatus/>
</cp:coreProperties>
</file>