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4"/>
  </bookViews>
  <sheets>
    <sheet name="1) Opći" sheetId="1" r:id="rId1"/>
    <sheet name="2) Posebni" sheetId="2" r:id="rId2"/>
    <sheet name="3)Funkc." sheetId="3" r:id="rId3"/>
    <sheet name="4)Dopuna prih." sheetId="4" r:id="rId4"/>
    <sheet name="5)Dopuna rash." sheetId="5" r:id="rId5"/>
    <sheet name="7)Investic" sheetId="6" r:id="rId6"/>
    <sheet name="8)K.pomoći" sheetId="7" r:id="rId7"/>
  </sheets>
  <definedNames>
    <definedName name="_xlnm.Print_Area" localSheetId="5">'7)Investic'!$A$1:$H$127</definedName>
    <definedName name="_xlnm.Print_Area" localSheetId="6">'8)K.pomoći'!$A$1:$H$38</definedName>
  </definedNames>
  <calcPr fullCalcOnLoad="1"/>
</workbook>
</file>

<file path=xl/sharedStrings.xml><?xml version="1.0" encoding="utf-8"?>
<sst xmlns="http://schemas.openxmlformats.org/spreadsheetml/2006/main" count="1472" uniqueCount="806">
  <si>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</si>
  <si>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</si>
  <si>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</si>
  <si>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</si>
  <si>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</si>
  <si>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</si>
  <si>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</si>
  <si>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</si>
  <si>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</si>
  <si>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</si>
  <si>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</si>
  <si>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</si>
  <si>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</si>
  <si>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</si>
  <si>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>0360</t>
  </si>
  <si>
    <t xml:space="preserve"> Služba zaštite i spašavanja</t>
  </si>
  <si>
    <t>FUNKC.
KLAS.</t>
  </si>
  <si>
    <t>Vlastiti prihodi</t>
  </si>
  <si>
    <t>Donacije</t>
  </si>
  <si>
    <t>Vlastiti
prihodi</t>
  </si>
  <si>
    <t>* plan prihoda i primitaka *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</si>
  <si>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</si>
  <si>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</si>
  <si>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</si>
  <si>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</si>
  <si>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</si>
  <si>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</si>
  <si>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</si>
  <si>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</si>
  <si>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</si>
  <si>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</si>
  <si>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</si>
  <si>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</si>
  <si>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</si>
  <si>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</si>
  <si>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</si>
  <si>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</si>
  <si>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</si>
  <si>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</si>
  <si>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</si>
  <si>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</si>
  <si>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</si>
  <si>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</si>
  <si>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</si>
  <si>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</si>
  <si>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</si>
  <si>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</si>
  <si>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</si>
  <si>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</si>
  <si>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</si>
  <si>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</si>
  <si>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</si>
  <si>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</si>
  <si>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</si>
  <si>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</si>
  <si>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</si>
  <si>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</si>
  <si>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</si>
  <si>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</si>
  <si>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</si>
  <si>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</si>
  <si>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</si>
  <si>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</si>
  <si>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</si>
  <si>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</si>
  <si>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</si>
  <si>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</si>
  <si>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</si>
  <si>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</si>
  <si>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</si>
  <si>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</si>
  <si>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</si>
  <si>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</si>
  <si>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</si>
  <si>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</si>
  <si>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</si>
  <si>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</si>
  <si>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</si>
  <si>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</si>
  <si>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</si>
  <si>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</si>
  <si>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</si>
  <si>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</si>
  <si>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</si>
  <si>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</si>
  <si>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</si>
  <si>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</si>
  <si>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</si>
  <si>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</si>
  <si>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</si>
  <si>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</si>
  <si>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</si>
  <si>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</si>
  <si>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</si>
  <si>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</si>
  <si>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</si>
  <si>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</si>
  <si>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</si>
  <si>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</si>
  <si>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</si>
  <si>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</si>
  <si>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</si>
  <si>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</si>
  <si>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</si>
  <si>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</si>
  <si>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</si>
  <si>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</si>
  <si>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</si>
  <si>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</si>
  <si>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</si>
  <si>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</si>
  <si>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</si>
  <si>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</si>
  <si>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</si>
  <si>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</si>
  <si>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</si>
  <si>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</si>
  <si>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</si>
  <si>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</si>
  <si>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</si>
  <si>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</si>
  <si>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</si>
  <si>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</si>
  <si>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</si>
  <si>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</si>
  <si>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</si>
  <si>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</si>
  <si>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</si>
  <si>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</si>
  <si>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</si>
  <si>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</si>
  <si>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</si>
  <si>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</si>
  <si>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</si>
  <si>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</si>
  <si>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</si>
  <si>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</si>
  <si>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</si>
  <si>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</si>
  <si>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</si>
  <si>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</si>
  <si>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</si>
  <si>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</si>
  <si>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</si>
  <si>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</si>
  <si>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</si>
  <si>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</si>
  <si>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</si>
  <si>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</si>
  <si>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</si>
  <si>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</si>
  <si>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</si>
  <si>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</si>
  <si>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</si>
  <si>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</si>
  <si>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</si>
  <si>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</si>
  <si>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</si>
  <si>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</si>
  <si>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</si>
  <si>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</si>
  <si>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</si>
  <si>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</si>
  <si>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</si>
  <si>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Pomoći</t>
  </si>
  <si>
    <t xml:space="preserve"> Srednjoškolsko obrazovanje</t>
  </si>
  <si>
    <t>Opći
prihodi</t>
  </si>
  <si>
    <t>Prihodi za posebne namjene</t>
  </si>
  <si>
    <t>Prihodi od
 nefinanc.
imovine</t>
  </si>
  <si>
    <t>Oznaka 
računa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</si>
  <si>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</si>
  <si>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</si>
  <si>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</si>
  <si>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</si>
  <si>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</si>
  <si>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</si>
  <si>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</si>
  <si>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</si>
  <si>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</si>
  <si>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</si>
  <si>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</si>
  <si>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</si>
  <si>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</si>
  <si>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</si>
  <si>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</si>
  <si>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</si>
  <si>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</si>
  <si>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</si>
  <si>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</si>
  <si>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</si>
  <si>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</si>
  <si>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</si>
  <si>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</si>
  <si>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</si>
  <si>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</si>
  <si>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</si>
  <si>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</si>
  <si>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</si>
  <si>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</si>
  <si>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</si>
  <si>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</si>
  <si>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</si>
  <si>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</si>
  <si>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</si>
  <si>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</si>
  <si>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</si>
  <si>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</si>
  <si>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</si>
  <si>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</si>
  <si>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</si>
  <si>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</si>
  <si>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</si>
  <si>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</si>
  <si>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</si>
  <si>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</si>
  <si>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</si>
  <si>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</si>
  <si>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</si>
  <si>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</si>
  <si>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</si>
  <si>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</si>
  <si>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</si>
  <si>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</si>
  <si>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</si>
  <si>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</si>
  <si>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</si>
  <si>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</si>
  <si>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</si>
  <si>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PRIHODI OD  PRISTOJBI I NAKNADA</t>
  </si>
  <si>
    <t xml:space="preserve"> PRIH. OD PROD.ROBA, PRUŽENIH USLUGA I DONACIJA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</si>
  <si>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</si>
  <si>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</si>
  <si>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</si>
  <si>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</si>
  <si>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</si>
  <si>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</si>
  <si>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</si>
  <si>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Krpanje rupa i postava
 prometnih znakova</t>
  </si>
  <si>
    <t xml:space="preserve"> Sigurnija vožnja i 
 manje promet.nezgoda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</si>
  <si>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</si>
  <si>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</si>
  <si>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</si>
  <si>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</si>
  <si>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Izgradnja novih i 
 uređenje postojećih cesta</t>
  </si>
  <si>
    <t xml:space="preserve"> Provođenje geodetsko-
 katastarske izmjere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</si>
  <si>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</si>
  <si>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</si>
  <si>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</si>
  <si>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 Nabava rasvjet.tijela i izgradnja javne rasvjete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</si>
  <si>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</si>
  <si>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</si>
  <si>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</si>
  <si>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</si>
  <si>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</si>
  <si>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</si>
  <si>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</si>
  <si>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</si>
  <si>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</si>
  <si>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</si>
  <si>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</si>
  <si>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</si>
  <si>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Zbrinjavanje starijih i
 nemoćnih osoba</t>
  </si>
  <si>
    <t xml:space="preserve"> Izgrađeni objekat Doma
 za starije</t>
  </si>
  <si>
    <t xml:space="preserve"> Povećanje knjižnog fonda
 i opremanje knjižnice</t>
  </si>
  <si>
    <t xml:space="preserve"> Bolja opremljenost knjižnice</t>
  </si>
  <si>
    <t xml:space="preserve"> Izrada dokumentacije
 i izgradnja groblja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</si>
  <si>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</si>
  <si>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</si>
  <si>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</si>
  <si>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</si>
  <si>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</si>
  <si>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</si>
  <si>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</si>
  <si>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</si>
  <si>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</si>
  <si>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</si>
  <si>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</si>
  <si>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</si>
  <si>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</si>
  <si>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</si>
  <si>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</si>
  <si>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</si>
  <si>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</si>
  <si>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</si>
  <si>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</si>
  <si>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</si>
  <si>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</si>
  <si>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</si>
  <si>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</si>
  <si>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</si>
  <si>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</si>
  <si>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>T1009 02</t>
  </si>
  <si>
    <t xml:space="preserve">  Pomoći Komunalnom za sanaciju odlagališta kom.
  otpada i gradnju reciklažnog dvorišta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</si>
  <si>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</si>
  <si>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</si>
  <si>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</si>
  <si>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</si>
  <si>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</si>
  <si>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</si>
  <si>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</si>
  <si>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</si>
  <si>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</si>
  <si>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</si>
  <si>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</si>
  <si>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</si>
  <si>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</si>
  <si>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</si>
  <si>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</si>
  <si>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</si>
  <si>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</si>
  <si>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</si>
  <si>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</si>
  <si>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</si>
  <si>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</si>
  <si>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</si>
  <si>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</si>
  <si>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</si>
  <si>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</si>
  <si>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</si>
  <si>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</si>
  <si>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</si>
  <si>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</si>
  <si>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</si>
  <si>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</si>
  <si>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</si>
  <si>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</si>
  <si>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</si>
  <si>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</si>
  <si>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</si>
  <si>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</si>
  <si>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</si>
  <si>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</si>
  <si>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</si>
  <si>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</si>
  <si>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</si>
  <si>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</si>
  <si>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</si>
  <si>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</si>
  <si>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</si>
  <si>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</si>
  <si>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</si>
  <si>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</si>
  <si>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</si>
  <si>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</si>
  <si>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</si>
  <si>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</si>
  <si>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</si>
  <si>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</si>
  <si>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</si>
  <si>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</si>
  <si>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</si>
  <si>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</si>
  <si>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</si>
  <si>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</si>
  <si>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</si>
  <si>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</si>
  <si>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</si>
  <si>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</si>
  <si>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</si>
  <si>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</si>
  <si>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</si>
  <si>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</si>
  <si>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</si>
  <si>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</si>
  <si>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</si>
  <si>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</si>
  <si>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</si>
  <si>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</si>
  <si>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</si>
  <si>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</si>
  <si>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</si>
  <si>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</si>
  <si>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</si>
  <si>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</si>
  <si>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</si>
  <si>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</si>
  <si>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</si>
  <si>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</si>
  <si>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</si>
  <si>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</si>
  <si>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>1070</t>
  </si>
  <si>
    <t>1040</t>
  </si>
  <si>
    <t>1012</t>
  </si>
  <si>
    <t>1060</t>
  </si>
  <si>
    <t>1090</t>
  </si>
  <si>
    <t>1020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</si>
  <si>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</si>
  <si>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</si>
  <si>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</si>
  <si>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</si>
  <si>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</si>
  <si>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</si>
  <si>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</si>
  <si>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</si>
  <si>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</si>
  <si>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</si>
  <si>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</si>
  <si>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>Uređenje i dogradnja objekta
radi preseljenja ureda</t>
  </si>
  <si>
    <t>Ishođenje dozvola i
uređenje objekta</t>
  </si>
  <si>
    <t>Funkcionalan i uređen objekat</t>
  </si>
  <si>
    <t xml:space="preserve"> K.projekt K1006 03: Adaptacija i uređenje vila Gazzari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</si>
  <si>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</si>
  <si>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</si>
  <si>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</si>
  <si>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</si>
  <si>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</si>
  <si>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</si>
  <si>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</si>
  <si>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</si>
  <si>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</si>
  <si>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 xml:space="preserve">  Dodatna ulaganja u Venerandi, Fortici i Galešniku</t>
  </si>
  <si>
    <t xml:space="preserve">  A1005 02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</si>
  <si>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</si>
  <si>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</si>
  <si>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</si>
  <si>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>K1006 03</t>
  </si>
  <si>
    <t xml:space="preserve">  Adaptacija i uređenje vile Gazzari</t>
  </si>
  <si>
    <t>K1006 04</t>
  </si>
  <si>
    <t>0474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</si>
  <si>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</si>
  <si>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</si>
  <si>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</si>
  <si>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</si>
  <si>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</si>
  <si>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</si>
  <si>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 xml:space="preserve">   631</t>
  </si>
  <si>
    <t xml:space="preserve"> Pomoći od inozemnih vlada</t>
  </si>
  <si>
    <t>0473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</si>
  <si>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</si>
  <si>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</si>
  <si>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</si>
  <si>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</si>
  <si>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</si>
  <si>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</si>
  <si>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</si>
  <si>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</si>
  <si>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</si>
  <si>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</si>
  <si>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</si>
  <si>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</si>
  <si>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</si>
  <si>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</si>
  <si>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</si>
  <si>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</si>
  <si>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</si>
  <si>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</si>
  <si>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</si>
  <si>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</si>
  <si>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</si>
  <si>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</si>
  <si>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</si>
  <si>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</si>
  <si>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</si>
  <si>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>IZVORI  PRIHODA</t>
  </si>
  <si>
    <t>Ukupno po izvorima</t>
  </si>
  <si>
    <t>UKUPNO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</si>
  <si>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</si>
  <si>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</si>
  <si>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</si>
  <si>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>K1010 01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</si>
  <si>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</si>
  <si>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</si>
  <si>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</si>
  <si>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</si>
  <si>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</si>
  <si>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</si>
  <si>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</si>
  <si>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</si>
  <si>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</si>
  <si>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</si>
  <si>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</si>
  <si>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</si>
  <si>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</si>
  <si>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</si>
  <si>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</si>
  <si>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</si>
  <si>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</si>
  <si>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</si>
  <si>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</si>
  <si>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</si>
  <si>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</si>
  <si>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</si>
  <si>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</si>
  <si>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</si>
  <si>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</si>
  <si>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</si>
  <si>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</si>
  <si>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</si>
  <si>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</si>
  <si>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</si>
  <si>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</si>
  <si>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Radovi na projektima
  i izgradnja objekata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</si>
  <si>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</si>
  <si>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</si>
  <si>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</si>
  <si>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</si>
  <si>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</si>
  <si>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</si>
  <si>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</si>
  <si>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>K1022 03</t>
  </si>
  <si>
    <t xml:space="preserve"> Program 1023:  Socijalna skrb </t>
  </si>
  <si>
    <t>K1023 07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</si>
  <si>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</si>
  <si>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</si>
  <si>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</si>
  <si>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</si>
  <si>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</si>
  <si>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</si>
  <si>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</si>
  <si>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</si>
  <si>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</si>
  <si>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</si>
  <si>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</si>
  <si>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</si>
  <si>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</si>
  <si>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</si>
  <si>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>K1019 10</t>
  </si>
  <si>
    <t xml:space="preserve"> Sanacija i rekonstrukc.
 objekta</t>
  </si>
  <si>
    <t xml:space="preserve"> Radovi na sanaciji 
 i rekonstrukciji</t>
  </si>
  <si>
    <t xml:space="preserve"> Saniran i funkcionalan
 objekat</t>
  </si>
  <si>
    <t>Povećanje/
Smanjenje</t>
  </si>
  <si>
    <t xml:space="preserve">     U članku 2.Prihodi i primici, te rashodi i izdaci po ekonomskoj klasifikaciji utvrđeni u Računu prihoda i primitaka,</t>
  </si>
  <si>
    <t>"Službenom glasniku Grada Hvara".</t>
  </si>
  <si>
    <t xml:space="preserve"> K.projekt K1001 03:  Nabavka opreme za poslovanje</t>
  </si>
  <si>
    <t xml:space="preserve"> Aktivnost A1005 01:  Protupožarna zaštita</t>
  </si>
  <si>
    <t xml:space="preserve"> Aktivnost A1006 01:  Održavanje uredskih i poslov. objekata</t>
  </si>
  <si>
    <t xml:space="preserve"> K.projekt K1006 03:  Adaptacija i uređenje vili Gazzari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</si>
  <si>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</si>
  <si>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</si>
  <si>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</si>
  <si>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</si>
  <si>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</si>
  <si>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</si>
  <si>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</si>
  <si>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03:  Kupnja nekretnina za opće namjene
                                   i pravo prvokupa</t>
  </si>
  <si>
    <t xml:space="preserve"> Program 1012:  Razvoj i upravljanje sustavom vodoopskrbe</t>
  </si>
  <si>
    <t xml:space="preserve"> Program 1013:  Izgradnja i održavanje javne rasvjete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</si>
  <si>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</si>
  <si>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</si>
  <si>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</si>
  <si>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Aktivnost A1016 01:  Održavanje obale i obalnog pojasa                        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</si>
  <si>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</si>
  <si>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</si>
  <si>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</si>
  <si>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</si>
  <si>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</si>
  <si>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</si>
  <si>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</si>
  <si>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</si>
  <si>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</si>
  <si>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</si>
  <si>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</si>
  <si>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</si>
  <si>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</si>
  <si>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</si>
  <si>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</si>
  <si>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</si>
  <si>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</si>
  <si>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</si>
  <si>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</si>
  <si>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</si>
  <si>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</si>
  <si>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Program 1023:  Socijalna skrb  </t>
  </si>
  <si>
    <t xml:space="preserve"> Aktivnost A1023 01:  Pomoći građanima i kućanstvima</t>
  </si>
  <si>
    <t xml:space="preserve"> K.projekt K1023 07:  Izgradnja doma za starije</t>
  </si>
  <si>
    <t>POMOĆI DANE U INO. I UNUTAR OPĆEG PRORAČUNA</t>
  </si>
  <si>
    <t xml:space="preserve"> Program 1006:  Održavanje, dogradnja i adaptacija
                                   poslovnih objekta</t>
  </si>
  <si>
    <t xml:space="preserve"> T.projekt T2001 03:  Uređenje dječjeg igrališta vrtića</t>
  </si>
  <si>
    <t>383</t>
  </si>
  <si>
    <t>Kazne, penali i naknade štete</t>
  </si>
  <si>
    <t xml:space="preserve"> Kazne, penali i naknade štete</t>
  </si>
  <si>
    <t xml:space="preserve"> K.projekt K1006 04:  Rekonstrukcija posl.objekta na Trgu Marka 
Miličića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</si>
  <si>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</si>
  <si>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</si>
  <si>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Aktivnost A1009 07:  Nabava materijala i edukacija građana
                                    za odvajanje otpada</t>
  </si>
  <si>
    <t xml:space="preserve"> K.projekt K1010 01:  Razvojna strategija turizma i
                              studija utjecaja na okoliš</t>
  </si>
  <si>
    <t xml:space="preserve"> K.projekt K1011 04:  Kupnja nekretnina na Trgu
                                          Marka Miličića-tržnica</t>
  </si>
  <si>
    <t xml:space="preserve"> Aktivnost A1011 05:  Uređenje Etno-eko sela</t>
  </si>
  <si>
    <t xml:space="preserve"> Aktivnost A1011 06:  Izgradnja nove benzinske postaje</t>
  </si>
  <si>
    <t xml:space="preserve"> K.projekt K1014 04:  Uređenje Trga Sv. Stjepana</t>
  </si>
  <si>
    <t xml:space="preserve"> K.projekt K1014 05:  Izgradnja i implementacija IP mreže</t>
  </si>
  <si>
    <t xml:space="preserve"> K.projekt K2001 02: Dodat. Ulaganje na zgradi i 
                           dvorištu Dječjeg vrtića Hvar</t>
  </si>
  <si>
    <t xml:space="preserve"> Program 1002:  Prigodno kulturni-zabavni programi</t>
  </si>
  <si>
    <t>* plan rashoda i izdataka *</t>
  </si>
  <si>
    <t xml:space="preserve"> K projekt K1011 04: Kupnja nekretnine na Trgu Marka  
   Miličića-tržnica
                                   </t>
  </si>
  <si>
    <t>K1011 04</t>
  </si>
  <si>
    <t xml:space="preserve"> K projekt K1011 06: Izgradnja nove benzinske postaje
                                   </t>
  </si>
  <si>
    <t>K1011 06</t>
  </si>
  <si>
    <t xml:space="preserve">  Izgradnja nove benzinske postaje</t>
  </si>
  <si>
    <t>Izrada tehničke dokumentaciju</t>
  </si>
  <si>
    <t>Stvoreni uvjeti za mjesto nove benzinske postaje</t>
  </si>
  <si>
    <t xml:space="preserve">  Dodatna ulaganja na zgradi  i dvorištu dječjeg vrtića Hvar</t>
  </si>
  <si>
    <t xml:space="preserve"> K.projekt K1009 06: Izgradnja oborinske odvodnje</t>
  </si>
  <si>
    <t>K1009 06</t>
  </si>
  <si>
    <t xml:space="preserve">  Izgradnja oborinske odvodnje</t>
  </si>
  <si>
    <t>Izgradnja oborinske odvodnje</t>
  </si>
  <si>
    <t xml:space="preserve"> K.projekt K1014 04: Uređenje Trga Sv. Stjepana</t>
  </si>
  <si>
    <t xml:space="preserve">  Uređenje Trga Sv. Stjepana</t>
  </si>
  <si>
    <t>Uređenje glavnog trga</t>
  </si>
  <si>
    <t>Uređenje javne površine</t>
  </si>
  <si>
    <t>Uređen glavni trg</t>
  </si>
  <si>
    <t xml:space="preserve"> K.projekt K1014 05: Izgradnja i implementacija IP mreže</t>
  </si>
  <si>
    <t>Gradnja novih javnih površina</t>
  </si>
  <si>
    <t>Uređenost prostora</t>
  </si>
  <si>
    <t>K1014 05</t>
  </si>
  <si>
    <t>Novo vozilo autocisterna</t>
  </si>
  <si>
    <t>Plaćanje rate leasinga</t>
  </si>
  <si>
    <t>Učinkovitije gašenje požara</t>
  </si>
  <si>
    <t xml:space="preserve"> Manje nezbrinutog 
 kom. otpada i manja 
 zagađenost
 okoliša</t>
  </si>
  <si>
    <t xml:space="preserve"> Radovi na izgradnji
 kanalizacije
 </t>
  </si>
  <si>
    <t>423</t>
  </si>
  <si>
    <t>Prijevozna sredstva</t>
  </si>
  <si>
    <t xml:space="preserve"> Program1006:  Održavanje, dogradnja i adaptacija
poslovnih objekata</t>
  </si>
  <si>
    <t>K1006 02</t>
  </si>
  <si>
    <t xml:space="preserve"> K.projekt K1006 04: Rekonstrukcija posl.objekta 
na Trgu Marka Miličića</t>
  </si>
  <si>
    <t xml:space="preserve">  Rekonstrukcija posl.objekta na Trgu Marka Miličića</t>
  </si>
  <si>
    <t xml:space="preserve"> K.projekt K1019 10: Dodatno ulaganje na gradskoj Loggi
 i kuli sat</t>
  </si>
  <si>
    <t xml:space="preserve"> K.projekt K1019 10:  Dodatna ulaganja na gradskoj Loggi
i kuli sat</t>
  </si>
  <si>
    <t xml:space="preserve">  Kupnja nekret.na Trgu Marka Miličića-tržnica</t>
  </si>
  <si>
    <t>Tehnička dokumentacija za novu benzinsku stanicu</t>
  </si>
  <si>
    <t xml:space="preserve"> Dokumentacija za izgradnju
 lučice
 </t>
  </si>
  <si>
    <t xml:space="preserve"> K.projekt K1018 05: Dodatn.ulaganje u nogomet.igralište K.Luka</t>
  </si>
  <si>
    <t xml:space="preserve">  Dodatna ulaganja na gradskoj Loggi i kuli sat</t>
  </si>
  <si>
    <t xml:space="preserve"> K.projekt K2001 02: Dodatno ulaganja na zgradi i dvorištu
                                         Dječjeg vrtića Hvar</t>
  </si>
  <si>
    <t xml:space="preserve"> T.Projekt T1009 02: Pomoć Komunalnom za sanaciju 
odlagališta komunal. otpada i izgradnja reciklažnog dvorišta</t>
  </si>
  <si>
    <t xml:space="preserve"> T.projekt T1009 05: Pomoć Odvodnji za izgradnju kanalizacije</t>
  </si>
  <si>
    <t xml:space="preserve"> Prijevozna sredstva</t>
  </si>
  <si>
    <t>Viškovi -922</t>
  </si>
  <si>
    <t>Viškovi
-922</t>
  </si>
  <si>
    <t xml:space="preserve"> Aktivnost A1001 02:  Rad gradskog vijeća
     i radnih tijela GV</t>
  </si>
  <si>
    <t xml:space="preserve"> Aktivnost A1002 01:  Prigodni kulturni-zabavni programi, 
priredbe, koncerti, predstave i sl.</t>
  </si>
  <si>
    <t xml:space="preserve"> Program 1008:  Izgradnja i održavanje cesta i puteva</t>
  </si>
  <si>
    <t xml:space="preserve"> Program 1010:  Projekti strateškog razvoja i EU fondova</t>
  </si>
  <si>
    <t xml:space="preserve"> K.projekt K1011 02:  Planovi i projekti prostornog uređenja</t>
  </si>
  <si>
    <t xml:space="preserve"> K.projekt K1013 02:  Izgradnja javne rasvjete</t>
  </si>
  <si>
    <t xml:space="preserve"> Aktivnost A1015 03:  Održavanje grad.groblja i mrtvačnica                 </t>
  </si>
  <si>
    <t xml:space="preserve"> Aktivnost A1019 02:  Dani hvarskog kazališta</t>
  </si>
  <si>
    <t xml:space="preserve"> T.projekt T3001 02:  Kupnja knjižne građe i opreme </t>
  </si>
  <si>
    <t xml:space="preserve">   632</t>
  </si>
  <si>
    <t xml:space="preserve"> Pomoći od međunarodnih organizacija te insititucija i tijela EU</t>
  </si>
  <si>
    <t xml:space="preserve">   84</t>
  </si>
  <si>
    <t xml:space="preserve"> PRIMICI OD ZADUŽIVANJA</t>
  </si>
  <si>
    <t xml:space="preserve">   847</t>
  </si>
  <si>
    <t xml:space="preserve"> Primljeni zajmovi od drugih razina vlasti</t>
  </si>
  <si>
    <t xml:space="preserve"> Aktivnost A1004 01:  Izdaci po zajmovima i jamstvima</t>
  </si>
  <si>
    <t>54</t>
  </si>
  <si>
    <t>IZDACI ZA OTPLATU GLAVNICE PRIMLJENIH KREDITA I ZAJMOVA</t>
  </si>
  <si>
    <t>342</t>
  </si>
  <si>
    <t>Kamate na primljene kredite i zajmove</t>
  </si>
  <si>
    <t>5</t>
  </si>
  <si>
    <t xml:space="preserve"> IZDACI ZA FINANCIJSKU IMOVINU I OTPLATE ZAJMOVA</t>
  </si>
  <si>
    <t xml:space="preserve"> IZDACI ZA OTPLATU GLAVNICE PRIMLJENIH KREDITA I ZAJMOVA</t>
  </si>
  <si>
    <t xml:space="preserve"> Kamate na primljene kredite i zajmove</t>
  </si>
  <si>
    <t xml:space="preserve"> Program 1004:  Financijski poslovi i obveze</t>
  </si>
  <si>
    <t xml:space="preserve"> Aktivnost A1004 02:  Ostali financijski poslovi</t>
  </si>
  <si>
    <t xml:space="preserve"> T. projekt T1006 05:  Uređenje zgrade stare škole u Velom Grablju</t>
  </si>
  <si>
    <t xml:space="preserve"> K.projekt K1007 03:  Kupnja zemljišta za poslovno- gospod.zonu</t>
  </si>
  <si>
    <t xml:space="preserve"> Aktivnost A1013 01:  Održavanje javne rasvjete i troš.energije za JR</t>
  </si>
  <si>
    <t xml:space="preserve"> Program 1014:  Izgradnja i održavanje površina javne namjene</t>
  </si>
  <si>
    <t xml:space="preserve"> T.projekt T1014 02:  Pomoć Komunalnom za kupnju
  uređaja i kom.opreme za čišćenje i zbrinjavanje otpada na JP</t>
  </si>
  <si>
    <t xml:space="preserve"> K.projekt K1014 03:  Izgradnja površina javne namjene</t>
  </si>
  <si>
    <t xml:space="preserve"> Program 1016:  Održavanje i gospodarenje obal.pojasom</t>
  </si>
  <si>
    <t xml:space="preserve"> K.projekt K1016 03:  Izgradnja lučice Križna Luka</t>
  </si>
  <si>
    <t xml:space="preserve"> Aktivnost A1018 02:  Donacija sportskoj zajednici</t>
  </si>
  <si>
    <t>RASHODI ZA NABAVU NEPROIZ.DUGOT.IMOVINE</t>
  </si>
  <si>
    <t>Nematerijalna imovina</t>
  </si>
  <si>
    <t xml:space="preserve"> GLAVA 00104:   USTANOVA U KULTURI</t>
  </si>
  <si>
    <t xml:space="preserve"> Program 4001:   Kulturna djelatnost</t>
  </si>
  <si>
    <t xml:space="preserve"> Aktivnost A4001 01: Stručna, administ. i izvršna tijela </t>
  </si>
  <si>
    <t>412</t>
  </si>
  <si>
    <t xml:space="preserve"> Ostala prava</t>
  </si>
  <si>
    <t>NOVI
PLAN ZA
2020 god.</t>
  </si>
  <si>
    <t xml:space="preserve"> U K U P N O   R A S H O D I   I    I Z D A C I   ( 3 + 4 + 5 )</t>
  </si>
  <si>
    <t>Projekcija
za 2022.</t>
  </si>
  <si>
    <t xml:space="preserve"> Bolja prometna regulacija i infrastruktura</t>
  </si>
  <si>
    <t xml:space="preserve"> Bolja prometna povezanost</t>
  </si>
  <si>
    <t>Prohodnost ulica i sprječavanje poplava</t>
  </si>
  <si>
    <t>Riješeno stanje oborinske odvodnje</t>
  </si>
  <si>
    <t xml:space="preserve"> K.projekt K1010 02:  Projekt pametnog grada</t>
  </si>
  <si>
    <t xml:space="preserve">  Projekt pametnog grada</t>
  </si>
  <si>
    <t>Efikasnost funkcioniranja grada</t>
  </si>
  <si>
    <t>Sređivanje evidencije nekretnina</t>
  </si>
  <si>
    <t xml:space="preserve"> Povečanje prihoda od naknada</t>
  </si>
  <si>
    <t xml:space="preserve"> Povećanje pokrivenosti LED
 javnom rasvjetom</t>
  </si>
  <si>
    <t>Ušteda utroška el. Energije</t>
  </si>
  <si>
    <t xml:space="preserve"> K.projekt K1014 03: Izgradnja površina javne namjene</t>
  </si>
  <si>
    <t xml:space="preserve">  Izgradnja površina javne namjene</t>
  </si>
  <si>
    <t>Brojčana oznaka i naziv programa/projekta/aktivnosti</t>
  </si>
  <si>
    <t xml:space="preserve"> Program1007: Poticaj razvoju poduzetništva</t>
  </si>
  <si>
    <t xml:space="preserve"> K projekt K1007 03: Kupnja zemljišta za poslovnu-gospodarsku zonu</t>
  </si>
  <si>
    <t>K1007 03</t>
  </si>
  <si>
    <t xml:space="preserve">  Kupnja zemljišta za poslovnu-gospodarsku zonu</t>
  </si>
  <si>
    <t>Uspostava gospodarsko-poslovne zone</t>
  </si>
  <si>
    <t>Kupnja zemljišta</t>
  </si>
  <si>
    <t>Uspostava gosp.-posl.zone</t>
  </si>
  <si>
    <t xml:space="preserve"> K.projekt K1009 03: Kupnja zemljišta za sanac.odlagališta i izgradnju reciklaž.dvorišta i sortirnice</t>
  </si>
  <si>
    <t xml:space="preserve">  Kupnja zemljišta za sanaciju odlagališta i
  izgradnju reciklaž.dvorišta i sortnirnice</t>
  </si>
  <si>
    <t xml:space="preserve"> K.projekt K1010 01: Razvojna strategija turizma i 
studija utjecaja na okoliš</t>
  </si>
  <si>
    <t xml:space="preserve"> Izrada razvojne strategije turizma i studije utjecaja na okoliš</t>
  </si>
  <si>
    <t>K.projekt K3001 036: Izgradnja nove knjižnice</t>
  </si>
  <si>
    <t>K3001 03</t>
  </si>
  <si>
    <t xml:space="preserve">  Izgradnja nove knjižnice</t>
  </si>
  <si>
    <t>Trajni smještaj gradske knjižnice</t>
  </si>
  <si>
    <t>Radovi na izgradnji</t>
  </si>
  <si>
    <t>Novo uređena knjižnica</t>
  </si>
  <si>
    <t xml:space="preserve"> K.projekt K3001 03:  Izgradnja nove knjižnice</t>
  </si>
  <si>
    <t xml:space="preserve">  Kapitalna donacija DVD-u Hvar za nabavu autocisterne</t>
  </si>
  <si>
    <t xml:space="preserve"> T.Projekt: Donacija DVD-u Hvar za nabavu autocisterne</t>
  </si>
  <si>
    <t xml:space="preserve">   83</t>
  </si>
  <si>
    <t xml:space="preserve">   832</t>
  </si>
  <si>
    <t xml:space="preserve"> PRIMICI OD PRODAJE DIONICA I UDJELA U GLAVNICI</t>
  </si>
  <si>
    <t xml:space="preserve"> PRIMICI OD PRODAJE DIONICA I UDJELA U GLAVNICI
 TRGOVAČKIH DRUŠTAVA U JAVNOM SEKTORU</t>
  </si>
  <si>
    <t>Namjen.
Primici</t>
  </si>
  <si>
    <t>Namjenski primici</t>
  </si>
  <si>
    <t xml:space="preserve"> K.projekt K1018 06:  Izgradnja sportske judo dvorane u Općini Jelsa</t>
  </si>
  <si>
    <t xml:space="preserve"> K.projekt K1013 03:  Rekonstrukcija i modernizacija javne rasvjete</t>
  </si>
  <si>
    <t xml:space="preserve"> K.projekt K1013 03: Rekonstrucija i modernizacija javne rasvjete</t>
  </si>
  <si>
    <t>K1013 03</t>
  </si>
  <si>
    <t xml:space="preserve"> Rekonostrucija i modernizacija javne rasvjete</t>
  </si>
  <si>
    <t xml:space="preserve"> Povećanje pokrivenosti
 javnom rasvjetom</t>
  </si>
  <si>
    <t>Opći 
prihodi i primici</t>
  </si>
  <si>
    <t>Prih. od 
prodaje ili zamjene
nefin.imov.</t>
  </si>
  <si>
    <t>IZMJENE I DOPUNE</t>
  </si>
  <si>
    <t xml:space="preserve">        B.  RAČUN FINANCIRANJA:</t>
  </si>
  <si>
    <t xml:space="preserve">   842</t>
  </si>
  <si>
    <t xml:space="preserve"> Primljeni krediti i zajmovi od kreditnih i ostalih fin.institucija u javnom sektoru</t>
  </si>
  <si>
    <t>542</t>
  </si>
  <si>
    <t xml:space="preserve">              PRIMICI OD FINANCIJSKE IMOVINE I ZADUŽIVANJA</t>
  </si>
  <si>
    <t xml:space="preserve">              IZDACI ZA FINANCIJSKU  IMOVINU I OTPLATE ZAJMOVA</t>
  </si>
  <si>
    <t>PRORAČUNA GRADA HVARA ZA 2021. GODINU</t>
  </si>
  <si>
    <t>I PROJEKCIJE ZA 2022 I 2023. GODINU</t>
  </si>
  <si>
    <t xml:space="preserve">     U Proračunu Grada Hvara za 2021 godinu i projekcijama za 2022. i 2023.godinu ("Službeni glasnik Grada Hvara"</t>
  </si>
  <si>
    <t>Plan za
2021.god.</t>
  </si>
  <si>
    <t>NOVI PLAN
za 2021.god.</t>
  </si>
  <si>
    <t>te Računu rashoda i izdataka za 2021. godinu, povećavaju se i smanjuju kako slijedi:</t>
  </si>
  <si>
    <t xml:space="preserve">   Rashodi poslovanja, rashodi za nabavu nefinancijske imovine i za financijsku imovinu i otplatu zajmova </t>
  </si>
  <si>
    <t>projektima u posebnom dijelu Proračuna za 2021.godinu kako slijedi.</t>
  </si>
  <si>
    <t>br.10/20 ) u članku 1. "Plan za 2021.god." mijenja se i glasi:</t>
  </si>
  <si>
    <t xml:space="preserve">   RAZDJEL  001:   PREDSTAVNIČKA I IZVRŠNA TIJELA GRADA 
                                 TE PRORAČUNSKI KORISNICI </t>
  </si>
  <si>
    <t>547</t>
  </si>
  <si>
    <t>Otplata glavnice primljenih kredita i zajmova od kred.i otalih fin.inst. u jav. sektora</t>
  </si>
  <si>
    <t>Otplata glavnice primljenih  zajmova od drugih razina vlasti</t>
  </si>
  <si>
    <t xml:space="preserve"> Otplata glavnice primljenih  zajmova od drugih razina vlasti
 </t>
  </si>
  <si>
    <t xml:space="preserve"> Aktivnost A1005 05:  Usluge sudstva, policije i pomoć komunalnog 
redarstva i dr.</t>
  </si>
  <si>
    <t xml:space="preserve"> K.projekt K1006 02:  Adaptacija i dogradnja zgrade u ulici Antifašizma 10</t>
  </si>
  <si>
    <t xml:space="preserve"> K.projekt K1008 02:  Kupnja zemljišta za prometnu infrastrukturu</t>
  </si>
  <si>
    <t>Pomoći proračunskim korisnicima drugih proračuna</t>
  </si>
  <si>
    <t xml:space="preserve"> T.projekt T1009 02:  Pomoć Komunalnom za sanaciju kom.
                                  Odlagališta, izgradnju reciklaž.dvorišta i sortirnice</t>
  </si>
  <si>
    <t xml:space="preserve"> K.projekt K1009 03:  Kupnja zemljišta za sanaciju odlagališta
                                       i izgradnju reciklažnog dvorišta i sortirnice</t>
  </si>
  <si>
    <t xml:space="preserve"> Aktivnost A1014 01:  Čišćenje i održavanje površina javne namjene</t>
  </si>
  <si>
    <t xml:space="preserve"> Aktivnost A1016 02:  Gospodarenje i čišćenje obale
                                     i obalnog pojasa                        </t>
  </si>
  <si>
    <t xml:space="preserve"> K.Projekt K1022 03:  Izgradnja osnovne škole i šk.igrališta</t>
  </si>
  <si>
    <t xml:space="preserve"> Aktivnost A1023 04:  Pomoć udrugama osoba s invaliditetom te udrugama u području zdr.skrbi</t>
  </si>
  <si>
    <t>Plan za
2021. god.</t>
  </si>
  <si>
    <t>I Z V O R I     F I N A N C I R A N J A   za   2021. god.</t>
  </si>
  <si>
    <t>NOVI
PLAN ZA
2021 god.</t>
  </si>
  <si>
    <t xml:space="preserve">    Sastavni dio ovih Izmjena i dopuna Proračuna Grada Hvara za 2021.godinu su:</t>
  </si>
  <si>
    <t>1.  Rashodi i izdaci prema funkcijskoj klasifikaciji (Izmjene 1/21),</t>
  </si>
  <si>
    <t>2.  Dopuna modela financijskog plana za 2021.g plan- prihoda i primitaka (Izmjene 1/21),</t>
  </si>
  <si>
    <t>3.  Dopuna modela financijskog plana za 2021.g-plan rashoda i izdataka (Izmjene 1/21),</t>
  </si>
  <si>
    <t>4.  Plan razvojnih programa - investicije 2021-2023 (Izmjene 1/21),</t>
  </si>
  <si>
    <t>5.  Plan razvojnih programa - kapitalne pomoći 2021-2023 (Izmjene 1/21).</t>
  </si>
  <si>
    <t xml:space="preserve">     Ove Izmjene i dopune Proračuna Grada Hvara za 2021.godinu stupaju na snagu prvog dana od dana objave u      </t>
  </si>
  <si>
    <t>KLASA: 400-01/20-01/31</t>
  </si>
  <si>
    <t>51</t>
  </si>
  <si>
    <t>IZDACI ZA DANE ZAJMOVE I DEPOZITE</t>
  </si>
  <si>
    <t>518</t>
  </si>
  <si>
    <t>Izdaci za depozite i jamčevne pologe</t>
  </si>
  <si>
    <t xml:space="preserve"> IZDACI ZA DANE ZAJMOVE I DEPOZITE</t>
  </si>
  <si>
    <t xml:space="preserve"> Izdaci za depozite i jamčevne pologe
 </t>
  </si>
  <si>
    <r>
      <t xml:space="preserve">RASHODI I IZDACI PREMA FUNKCIJSKOJ KLASIFIKACIJI  </t>
    </r>
    <r>
      <rPr>
        <i/>
        <sz val="12"/>
        <rFont val="Arial Narrow"/>
        <family val="2"/>
      </rPr>
      <t>(Izmjene 1/21)</t>
    </r>
  </si>
  <si>
    <t>PLAN  ZA
2021. GOD.</t>
  </si>
  <si>
    <t xml:space="preserve">              UKUPAN DONOS VIŠKA IZ PRETHODNIH GODINA</t>
  </si>
  <si>
    <t xml:space="preserve">              VIŠAK IZ PRETHODNE GODINE KOJI ĆE SE RASPOREDIT</t>
  </si>
  <si>
    <t>DOPUNA MODELA FINANCIJSKOG PLANA ZA 2021 GODINU</t>
  </si>
  <si>
    <r>
      <t xml:space="preserve">PLAN RAZVOJNIH PROGRAMA - INVESTICIJE 2021-2023  </t>
    </r>
    <r>
      <rPr>
        <sz val="18"/>
        <rFont val="Arial Narrow"/>
        <family val="2"/>
      </rPr>
      <t>(Izmjene 1/21)</t>
    </r>
  </si>
  <si>
    <t>Plan
za 2021.</t>
  </si>
  <si>
    <t>Projekcija
za 2023.</t>
  </si>
  <si>
    <t>Modernizacija uredske opreme</t>
  </si>
  <si>
    <t xml:space="preserve"> K.projekt K1006 02: Adaptacija i dograd. zgrade u Ulici Antifašizma 10</t>
  </si>
  <si>
    <t xml:space="preserve">  Adaptacija i dogradnja zgrade u Ulici Antifašizma 10</t>
  </si>
  <si>
    <t xml:space="preserve"> K.projekt K1008 02: Kupnja zemljišta za prometnu infrastrukturu</t>
  </si>
  <si>
    <t xml:space="preserve">  Otkup zemljišta za ceste,prometnice i parking</t>
  </si>
  <si>
    <t xml:space="preserve"> Rješavanje imovinskog
 statusa cesta, parkinga</t>
  </si>
  <si>
    <t xml:space="preserve"> Kupnja zemljišta
 radi izgradnje cesta i parkinga</t>
  </si>
  <si>
    <t>Postava novih rasvjetnih tijela</t>
  </si>
  <si>
    <t>Bolja pokrivenost javnom rasvjetom</t>
  </si>
  <si>
    <t>Postava novih led rasvjetnih tijela</t>
  </si>
  <si>
    <t>Povećani broj uređenih javnih površina</t>
  </si>
  <si>
    <t xml:space="preserve">  Izgradnja sportsko-rekreac.terena </t>
  </si>
  <si>
    <t>Uređenje sportsko-rekreac.objekata (Tenis i dj.igrališta)</t>
  </si>
  <si>
    <t>Uređen i funkcionalan prostor sport.terena Tenis</t>
  </si>
  <si>
    <t xml:space="preserve"> Sanirani i funkcionalna
 zgrada Arsenal s Fontikom</t>
  </si>
  <si>
    <t xml:space="preserve"> K.projekt K1022 03: Izgradnja osnovne škole i šk.igrališta</t>
  </si>
  <si>
    <t xml:space="preserve">  Izgradnja osnovne škole i školskog igrališta</t>
  </si>
  <si>
    <t xml:space="preserve"> Izgradnja objekta osnovne
 škole i šk.igrališta</t>
  </si>
  <si>
    <t xml:space="preserve"> Nova zgrada osnovne škole
 i školskog igrališta</t>
  </si>
  <si>
    <r>
      <t xml:space="preserve">PLAN RAZVOJNIH PROGRAMA - KAPITALNE POMOĆI 2021-2023  </t>
    </r>
    <r>
      <rPr>
        <sz val="18"/>
        <rFont val="Arial Narrow"/>
        <family val="2"/>
      </rPr>
      <t>(Izmjene 1/21)</t>
    </r>
  </si>
  <si>
    <t>Razvoj sustava javne odvodnje</t>
  </si>
  <si>
    <t>Fabijan Vučetić</t>
  </si>
  <si>
    <t xml:space="preserve">u ukupnoj svoti 44.977.249 kuna raspoređuju se po nositeljima, korisnicima, programima, aktivnostima i </t>
  </si>
  <si>
    <t>Grada Hvara ("Službeni glasnik Grada Hvara" br. 3/18, 10/18 i 2/21) Gradsko vijeće Grada Hvara na 6. sjednici održanoj</t>
  </si>
  <si>
    <t>dana 27. listopada 2021. godine  d o n o s i:</t>
  </si>
  <si>
    <t>URBROJ: 2128/01-02-21-07</t>
  </si>
  <si>
    <t>Hvar, 27. listopada 2021.godine</t>
  </si>
  <si>
    <t>Hvar, 27. listopada 2021. god.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</si>
</sst>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7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sz val="9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8"/>
      <name val="Agency FB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3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5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3" fontId="30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14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2" fillId="38" borderId="15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14" fillId="0" borderId="10" xfId="0" applyFont="1" applyBorder="1" applyAlignment="1">
      <alignment horizontal="left" indent="1"/>
    </xf>
    <xf numFmtId="0" fontId="31" fillId="0" borderId="10" xfId="0" applyFont="1" applyBorder="1" applyAlignment="1">
      <alignment horizontal="left" indent="1"/>
    </xf>
    <xf numFmtId="0" fontId="22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 wrapText="1"/>
    </xf>
    <xf numFmtId="0" fontId="20" fillId="0" borderId="14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 indent="1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indent="1"/>
    </xf>
    <xf numFmtId="0" fontId="22" fillId="0" borderId="14" xfId="0" applyFont="1" applyBorder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left" indent="2"/>
    </xf>
    <xf numFmtId="0" fontId="35" fillId="0" borderId="10" xfId="0" applyFont="1" applyBorder="1" applyAlignment="1">
      <alignment/>
    </xf>
    <xf numFmtId="0" fontId="31" fillId="0" borderId="10" xfId="0" applyFont="1" applyBorder="1" applyAlignment="1">
      <alignment horizontal="left" wrapText="1" indent="1"/>
    </xf>
    <xf numFmtId="0" fontId="22" fillId="0" borderId="10" xfId="0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6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 wrapText="1"/>
    </xf>
    <xf numFmtId="49" fontId="16" fillId="33" borderId="12" xfId="0" applyNumberFormat="1" applyFont="1" applyFill="1" applyBorder="1" applyAlignment="1">
      <alignment horizontal="left"/>
    </xf>
    <xf numFmtId="49" fontId="16" fillId="33" borderId="13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left"/>
    </xf>
    <xf numFmtId="0" fontId="2" fillId="38" borderId="12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49" fontId="35" fillId="33" borderId="12" xfId="0" applyNumberFormat="1" applyFont="1" applyFill="1" applyBorder="1" applyAlignment="1">
      <alignment horizontal="left"/>
    </xf>
    <xf numFmtId="49" fontId="35" fillId="33" borderId="13" xfId="0" applyNumberFormat="1" applyFont="1" applyFill="1" applyBorder="1" applyAlignment="1">
      <alignment horizontal="left"/>
    </xf>
    <xf numFmtId="0" fontId="20" fillId="0" borderId="18" xfId="0" applyFont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left" vertical="center"/>
    </xf>
    <xf numFmtId="49" fontId="2" fillId="13" borderId="13" xfId="0" applyNumberFormat="1" applyFont="1" applyFill="1" applyBorder="1" applyAlignment="1">
      <alignment horizontal="left" vertical="center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3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left"/>
    </xf>
    <xf numFmtId="49" fontId="2" fillId="36" borderId="10" xfId="0" applyNumberFormat="1" applyFont="1" applyFill="1" applyBorder="1" applyAlignment="1">
      <alignment horizontal="left"/>
    </xf>
    <xf numFmtId="49" fontId="33" fillId="33" borderId="12" xfId="0" applyNumberFormat="1" applyFont="1" applyFill="1" applyBorder="1" applyAlignment="1">
      <alignment horizontal="left"/>
    </xf>
    <xf numFmtId="49" fontId="33" fillId="33" borderId="13" xfId="0" applyNumberFormat="1" applyFont="1" applyFill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2" fillId="33" borderId="1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49" fontId="33" fillId="33" borderId="10" xfId="0" applyNumberFormat="1" applyFont="1" applyFill="1" applyBorder="1" applyAlignment="1">
      <alignment horizontal="left"/>
    </xf>
    <xf numFmtId="49" fontId="2" fillId="36" borderId="10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49" fontId="2" fillId="36" borderId="12" xfId="0" applyNumberFormat="1" applyFont="1" applyFill="1" applyBorder="1" applyAlignment="1">
      <alignment horizontal="left"/>
    </xf>
    <xf numFmtId="49" fontId="2" fillId="36" borderId="13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zoomScale="140" zoomScaleNormal="140" zoomScalePageLayoutView="0" workbookViewId="0" topLeftCell="A103">
      <selection activeCell="E112" sqref="E112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6" customFormat="1" ht="25.5" customHeight="1">
      <c r="A1" s="96" t="s">
        <v>379</v>
      </c>
    </row>
    <row r="2" s="96" customFormat="1" ht="15" customHeight="1">
      <c r="A2" s="96" t="s">
        <v>801</v>
      </c>
    </row>
    <row r="3" s="96" customFormat="1" ht="15" customHeight="1">
      <c r="A3" s="96" t="s">
        <v>802</v>
      </c>
    </row>
    <row r="4" spans="2:4" ht="42.75" customHeight="1">
      <c r="B4" s="157"/>
      <c r="C4" s="157"/>
      <c r="D4" s="157"/>
    </row>
    <row r="5" spans="1:5" ht="30" customHeight="1">
      <c r="A5" s="158" t="s">
        <v>722</v>
      </c>
      <c r="B5" s="158"/>
      <c r="C5" s="158"/>
      <c r="D5" s="158"/>
      <c r="E5" s="158"/>
    </row>
    <row r="6" spans="1:5" ht="21" customHeight="1">
      <c r="A6" s="159" t="s">
        <v>729</v>
      </c>
      <c r="B6" s="159"/>
      <c r="C6" s="159"/>
      <c r="D6" s="159"/>
      <c r="E6" s="159"/>
    </row>
    <row r="7" spans="1:5" ht="18" customHeight="1">
      <c r="A7" s="162" t="s">
        <v>730</v>
      </c>
      <c r="B7" s="162"/>
      <c r="C7" s="162"/>
      <c r="D7" s="162"/>
      <c r="E7" s="162"/>
    </row>
    <row r="8" spans="1:2" ht="18" customHeight="1">
      <c r="A8" s="18"/>
      <c r="B8" s="18"/>
    </row>
    <row r="9" ht="27" customHeight="1">
      <c r="A9" s="52" t="s">
        <v>107</v>
      </c>
    </row>
    <row r="11" spans="1:5" ht="16.5" customHeight="1">
      <c r="A11" s="160" t="s">
        <v>170</v>
      </c>
      <c r="B11" s="160"/>
      <c r="C11" s="160"/>
      <c r="D11" s="160"/>
      <c r="E11" s="160"/>
    </row>
    <row r="13" ht="16.5" customHeight="1">
      <c r="A13" s="96" t="s">
        <v>731</v>
      </c>
    </row>
    <row r="14" ht="13.5" customHeight="1">
      <c r="A14" s="96" t="s">
        <v>737</v>
      </c>
    </row>
    <row r="15" ht="6" customHeight="1"/>
    <row r="16" spans="1:5" ht="27" customHeight="1">
      <c r="A16" s="163" t="s">
        <v>128</v>
      </c>
      <c r="B16" s="164"/>
      <c r="C16" s="76" t="s">
        <v>732</v>
      </c>
      <c r="D16" s="76" t="s">
        <v>520</v>
      </c>
      <c r="E16" s="76" t="s">
        <v>733</v>
      </c>
    </row>
    <row r="17" spans="1:5" ht="18" customHeight="1">
      <c r="A17" s="12" t="s">
        <v>125</v>
      </c>
      <c r="B17" s="12"/>
      <c r="C17" s="31">
        <f>C49</f>
        <v>31501800</v>
      </c>
      <c r="D17" s="31">
        <f>D49</f>
        <v>5050950</v>
      </c>
      <c r="E17" s="31">
        <f>E49</f>
        <v>36552750</v>
      </c>
    </row>
    <row r="18" spans="1:5" ht="18" customHeight="1">
      <c r="A18" s="12" t="s">
        <v>108</v>
      </c>
      <c r="B18" s="12"/>
      <c r="C18" s="31">
        <f>C74</f>
        <v>8000</v>
      </c>
      <c r="D18" s="31">
        <f>D74</f>
        <v>-3000</v>
      </c>
      <c r="E18" s="31">
        <f>E74</f>
        <v>5000</v>
      </c>
    </row>
    <row r="19" spans="1:5" ht="18" customHeight="1">
      <c r="A19" s="13" t="s">
        <v>109</v>
      </c>
      <c r="B19" s="13"/>
      <c r="C19" s="22">
        <f>SUM(C17:C18)</f>
        <v>31509800</v>
      </c>
      <c r="D19" s="22">
        <f>SUM(D17:D18)</f>
        <v>5047950</v>
      </c>
      <c r="E19" s="22">
        <f>SUM(E17:E18)</f>
        <v>36557750</v>
      </c>
    </row>
    <row r="20" spans="1:5" ht="18" customHeight="1">
      <c r="A20" s="12" t="s">
        <v>126</v>
      </c>
      <c r="B20" s="12"/>
      <c r="C20" s="31">
        <f>C92</f>
        <v>25505700</v>
      </c>
      <c r="D20" s="31">
        <f>D92</f>
        <v>2130800</v>
      </c>
      <c r="E20" s="31">
        <f>E92</f>
        <v>27636500</v>
      </c>
    </row>
    <row r="21" spans="1:5" ht="18" customHeight="1">
      <c r="A21" s="12" t="s">
        <v>110</v>
      </c>
      <c r="B21" s="12"/>
      <c r="C21" s="31">
        <f>C119</f>
        <v>10909650</v>
      </c>
      <c r="D21" s="31">
        <f>D119</f>
        <v>3708500</v>
      </c>
      <c r="E21" s="31">
        <f>E119</f>
        <v>14618150</v>
      </c>
    </row>
    <row r="22" spans="1:5" ht="18" customHeight="1">
      <c r="A22" s="13" t="s">
        <v>127</v>
      </c>
      <c r="B22" s="13"/>
      <c r="C22" s="22">
        <f>SUM(C20:C21)</f>
        <v>36415350</v>
      </c>
      <c r="D22" s="22">
        <f>SUM(D20:D21)</f>
        <v>5839300</v>
      </c>
      <c r="E22" s="22">
        <f>SUM(E20:E21)</f>
        <v>42254650</v>
      </c>
    </row>
    <row r="23" spans="1:5" ht="18" customHeight="1">
      <c r="A23" s="12" t="s">
        <v>111</v>
      </c>
      <c r="B23" s="12"/>
      <c r="C23" s="31">
        <f>C19-C22</f>
        <v>-4905550</v>
      </c>
      <c r="D23" s="31">
        <f>D19-D22</f>
        <v>-791350</v>
      </c>
      <c r="E23" s="31">
        <f>E19-E22</f>
        <v>-5696900</v>
      </c>
    </row>
    <row r="24" ht="19.5" customHeight="1"/>
    <row r="25" spans="1:5" ht="18" customHeight="1">
      <c r="A25" s="12" t="s">
        <v>772</v>
      </c>
      <c r="B25" s="12"/>
      <c r="C25" s="31">
        <v>3345658</v>
      </c>
      <c r="D25" s="31">
        <f>E25-C25</f>
        <v>10602313</v>
      </c>
      <c r="E25" s="31">
        <v>13947971</v>
      </c>
    </row>
    <row r="26" spans="1:5" ht="18" customHeight="1">
      <c r="A26" s="12" t="s">
        <v>773</v>
      </c>
      <c r="B26" s="12"/>
      <c r="C26" s="31">
        <v>2220000</v>
      </c>
      <c r="D26" s="31">
        <f>E26-C26</f>
        <v>3493949</v>
      </c>
      <c r="E26" s="31">
        <v>5713949</v>
      </c>
    </row>
    <row r="27" spans="1:5" ht="27" customHeight="1">
      <c r="A27" s="24" t="s">
        <v>723</v>
      </c>
      <c r="B27" s="25"/>
      <c r="C27" s="76" t="s">
        <v>732</v>
      </c>
      <c r="D27" s="76" t="s">
        <v>520</v>
      </c>
      <c r="E27" s="76" t="s">
        <v>733</v>
      </c>
    </row>
    <row r="28" spans="1:5" ht="18" customHeight="1">
      <c r="A28" s="77" t="s">
        <v>727</v>
      </c>
      <c r="B28" s="12"/>
      <c r="C28" s="31">
        <f>C81</f>
        <v>2705550</v>
      </c>
      <c r="D28" s="31">
        <f>D81</f>
        <v>0</v>
      </c>
      <c r="E28" s="31">
        <f>E81</f>
        <v>2705550</v>
      </c>
    </row>
    <row r="29" spans="1:5" ht="18" customHeight="1">
      <c r="A29" s="77" t="s">
        <v>728</v>
      </c>
      <c r="B29" s="12"/>
      <c r="C29" s="31">
        <f>C136</f>
        <v>20000</v>
      </c>
      <c r="D29" s="31">
        <f>D136</f>
        <v>2702599</v>
      </c>
      <c r="E29" s="31">
        <f>E136</f>
        <v>2722599</v>
      </c>
    </row>
    <row r="30" spans="1:5" ht="18" customHeight="1">
      <c r="A30" s="13" t="s">
        <v>184</v>
      </c>
      <c r="B30" s="13"/>
      <c r="C30" s="22">
        <f>C28-C29</f>
        <v>2685550</v>
      </c>
      <c r="D30" s="22">
        <f>D28-D29</f>
        <v>-2702599</v>
      </c>
      <c r="E30" s="22">
        <f>E28-E29</f>
        <v>-17049</v>
      </c>
    </row>
    <row r="31" spans="3:5" ht="21" customHeight="1">
      <c r="C31" s="21"/>
      <c r="D31" s="21"/>
      <c r="E31" s="21"/>
    </row>
    <row r="32" spans="1:5" ht="18" customHeight="1">
      <c r="A32" s="13" t="s">
        <v>129</v>
      </c>
      <c r="B32" s="13"/>
      <c r="C32" s="78">
        <f>C87</f>
        <v>34215350</v>
      </c>
      <c r="D32" s="78">
        <f>D87</f>
        <v>5047950</v>
      </c>
      <c r="E32" s="78">
        <f>E87</f>
        <v>39263300</v>
      </c>
    </row>
    <row r="33" spans="1:5" ht="18" customHeight="1">
      <c r="A33" s="13" t="s">
        <v>130</v>
      </c>
      <c r="B33" s="13"/>
      <c r="C33" s="78">
        <f>C22+C29</f>
        <v>36435350</v>
      </c>
      <c r="D33" s="78">
        <f>D22+D29</f>
        <v>8541899</v>
      </c>
      <c r="E33" s="78">
        <f>E22+E29</f>
        <v>44977249</v>
      </c>
    </row>
    <row r="34" spans="1:5" ht="18" customHeight="1">
      <c r="A34" s="12" t="s">
        <v>131</v>
      </c>
      <c r="B34" s="12"/>
      <c r="C34" s="31">
        <f>C32-C33</f>
        <v>-2220000</v>
      </c>
      <c r="D34" s="31">
        <f>D32-D33</f>
        <v>-3493949</v>
      </c>
      <c r="E34" s="31">
        <f>E32-E33</f>
        <v>-5713949</v>
      </c>
    </row>
    <row r="35" spans="1:5" ht="18" customHeight="1">
      <c r="A35" s="13" t="s">
        <v>268</v>
      </c>
      <c r="B35" s="13"/>
      <c r="C35" s="22">
        <v>2220000</v>
      </c>
      <c r="D35" s="22">
        <v>3493949</v>
      </c>
      <c r="E35" s="22">
        <v>5713949</v>
      </c>
    </row>
    <row r="36" spans="1:5" ht="18" customHeight="1">
      <c r="A36" s="12" t="s">
        <v>132</v>
      </c>
      <c r="B36" s="12"/>
      <c r="C36" s="31">
        <f>C35+C34</f>
        <v>0</v>
      </c>
      <c r="D36" s="31">
        <f>D35+D34</f>
        <v>0</v>
      </c>
      <c r="E36" s="31">
        <f>E35+E34</f>
        <v>0</v>
      </c>
    </row>
    <row r="37" ht="20.25" customHeight="1"/>
    <row r="38" ht="20.25" customHeight="1"/>
    <row r="39" ht="20.25" customHeight="1"/>
    <row r="40" ht="20.25" customHeight="1"/>
    <row r="41" ht="15.75" customHeight="1"/>
    <row r="42" spans="1:5" s="96" customFormat="1" ht="18" customHeight="1">
      <c r="A42" s="160" t="s">
        <v>180</v>
      </c>
      <c r="B42" s="160"/>
      <c r="C42" s="160"/>
      <c r="D42" s="160"/>
      <c r="E42" s="160"/>
    </row>
    <row r="43" s="96" customFormat="1" ht="12"/>
    <row r="44" s="96" customFormat="1" ht="15" customHeight="1">
      <c r="A44" s="96" t="s">
        <v>521</v>
      </c>
    </row>
    <row r="45" s="96" customFormat="1" ht="15" customHeight="1">
      <c r="A45" s="96" t="s">
        <v>734</v>
      </c>
    </row>
    <row r="46" spans="1:2" ht="25.5" customHeight="1">
      <c r="A46" s="9" t="s">
        <v>12</v>
      </c>
      <c r="B46" s="9"/>
    </row>
    <row r="47" spans="3:5" ht="12" customHeight="1">
      <c r="C47" s="19"/>
      <c r="D47" s="79"/>
      <c r="E47" s="79" t="s">
        <v>106</v>
      </c>
    </row>
    <row r="48" spans="1:5" ht="25.5" customHeight="1">
      <c r="A48" s="67" t="s">
        <v>105</v>
      </c>
      <c r="B48" s="107" t="s">
        <v>144</v>
      </c>
      <c r="C48" s="82" t="s">
        <v>732</v>
      </c>
      <c r="D48" s="82" t="s">
        <v>520</v>
      </c>
      <c r="E48" s="82" t="s">
        <v>733</v>
      </c>
    </row>
    <row r="49" spans="1:5" ht="24" customHeight="1">
      <c r="A49" s="80" t="s">
        <v>133</v>
      </c>
      <c r="B49" s="81" t="s">
        <v>134</v>
      </c>
      <c r="C49" s="15">
        <f>C50+C54+C61+C64+C68+C71</f>
        <v>31501800</v>
      </c>
      <c r="D49" s="15">
        <f>D50+D54+D61+D64+D68+D71</f>
        <v>5050950</v>
      </c>
      <c r="E49" s="15">
        <f>E50+E54+E61+E64+E68+E71</f>
        <v>36552750</v>
      </c>
    </row>
    <row r="50" spans="1:5" ht="21" customHeight="1">
      <c r="A50" s="16" t="s">
        <v>135</v>
      </c>
      <c r="B50" s="13" t="s">
        <v>112</v>
      </c>
      <c r="C50" s="14">
        <f>C51+C52+C53</f>
        <v>12885000</v>
      </c>
      <c r="D50" s="14">
        <f>D51+D52+D53</f>
        <v>2771000</v>
      </c>
      <c r="E50" s="14">
        <f>E51+E52+E53</f>
        <v>15656000</v>
      </c>
    </row>
    <row r="51" spans="1:5" s="21" customFormat="1" ht="18" customHeight="1">
      <c r="A51" s="58" t="s">
        <v>136</v>
      </c>
      <c r="B51" s="57" t="s">
        <v>299</v>
      </c>
      <c r="C51" s="59">
        <v>5675000</v>
      </c>
      <c r="D51" s="59">
        <f>E51-C51</f>
        <v>1675000</v>
      </c>
      <c r="E51" s="59">
        <v>7350000</v>
      </c>
    </row>
    <row r="52" spans="1:5" s="21" customFormat="1" ht="18" customHeight="1">
      <c r="A52" s="58" t="s">
        <v>137</v>
      </c>
      <c r="B52" s="57" t="s">
        <v>300</v>
      </c>
      <c r="C52" s="59">
        <v>5400000</v>
      </c>
      <c r="D52" s="59">
        <f>E52-C52</f>
        <v>500000</v>
      </c>
      <c r="E52" s="59">
        <v>5900000</v>
      </c>
    </row>
    <row r="53" spans="1:5" s="21" customFormat="1" ht="18" customHeight="1">
      <c r="A53" s="58" t="s">
        <v>138</v>
      </c>
      <c r="B53" s="57" t="s">
        <v>301</v>
      </c>
      <c r="C53" s="59">
        <v>1810000</v>
      </c>
      <c r="D53" s="59">
        <f>E53-C53</f>
        <v>596000</v>
      </c>
      <c r="E53" s="59">
        <v>2406000</v>
      </c>
    </row>
    <row r="54" spans="1:5" ht="21" customHeight="1">
      <c r="A54" s="16" t="s">
        <v>139</v>
      </c>
      <c r="B54" s="13" t="s">
        <v>113</v>
      </c>
      <c r="C54" s="14">
        <f>SUM(C55:C60)</f>
        <v>4445000</v>
      </c>
      <c r="D54" s="14">
        <f>SUM(D55:D60)</f>
        <v>-921200</v>
      </c>
      <c r="E54" s="14">
        <f>SUM(E55:E60)</f>
        <v>3523800</v>
      </c>
    </row>
    <row r="55" spans="1:5" s="21" customFormat="1" ht="18" customHeight="1">
      <c r="A55" s="58" t="s">
        <v>425</v>
      </c>
      <c r="B55" s="57" t="s">
        <v>426</v>
      </c>
      <c r="C55" s="59">
        <v>60000</v>
      </c>
      <c r="D55" s="59">
        <f aca="true" t="shared" si="0" ref="D55:D60">E55-C55</f>
        <v>61000</v>
      </c>
      <c r="E55" s="59">
        <v>121000</v>
      </c>
    </row>
    <row r="56" spans="1:5" s="21" customFormat="1" ht="18" customHeight="1">
      <c r="A56" s="58" t="s">
        <v>638</v>
      </c>
      <c r="B56" s="57" t="s">
        <v>639</v>
      </c>
      <c r="C56" s="59">
        <v>0</v>
      </c>
      <c r="D56" s="59">
        <f t="shared" si="0"/>
        <v>0</v>
      </c>
      <c r="E56" s="59">
        <v>0</v>
      </c>
    </row>
    <row r="57" spans="1:5" s="21" customFormat="1" ht="18" customHeight="1">
      <c r="A57" s="58" t="s">
        <v>140</v>
      </c>
      <c r="B57" s="57" t="s">
        <v>302</v>
      </c>
      <c r="C57" s="59">
        <v>585000</v>
      </c>
      <c r="D57" s="59">
        <f t="shared" si="0"/>
        <v>673400</v>
      </c>
      <c r="E57" s="59">
        <v>1258400</v>
      </c>
    </row>
    <row r="58" spans="1:5" s="21" customFormat="1" ht="18" customHeight="1">
      <c r="A58" s="58" t="s">
        <v>97</v>
      </c>
      <c r="B58" s="57" t="s">
        <v>303</v>
      </c>
      <c r="C58" s="59">
        <v>1700000</v>
      </c>
      <c r="D58" s="59">
        <f t="shared" si="0"/>
        <v>-1655000</v>
      </c>
      <c r="E58" s="59">
        <v>45000</v>
      </c>
    </row>
    <row r="59" spans="1:5" s="21" customFormat="1" ht="18" customHeight="1">
      <c r="A59" s="58" t="s">
        <v>270</v>
      </c>
      <c r="B59" s="57" t="s">
        <v>413</v>
      </c>
      <c r="C59" s="59">
        <v>72000</v>
      </c>
      <c r="D59" s="59">
        <f t="shared" si="0"/>
        <v>0</v>
      </c>
      <c r="E59" s="59">
        <v>72000</v>
      </c>
    </row>
    <row r="60" spans="1:5" s="21" customFormat="1" ht="18" customHeight="1">
      <c r="A60" s="58" t="s">
        <v>390</v>
      </c>
      <c r="B60" s="57" t="s">
        <v>412</v>
      </c>
      <c r="C60" s="59">
        <v>2028000</v>
      </c>
      <c r="D60" s="59">
        <f t="shared" si="0"/>
        <v>-600</v>
      </c>
      <c r="E60" s="59">
        <v>2027400</v>
      </c>
    </row>
    <row r="61" spans="1:5" ht="20.25" customHeight="1">
      <c r="A61" s="16" t="s">
        <v>141</v>
      </c>
      <c r="B61" s="13" t="s">
        <v>114</v>
      </c>
      <c r="C61" s="14">
        <f>C62+C63</f>
        <v>5424200</v>
      </c>
      <c r="D61" s="14">
        <f>D62+D63</f>
        <v>744500</v>
      </c>
      <c r="E61" s="14">
        <f>E62+E63</f>
        <v>6168700</v>
      </c>
    </row>
    <row r="62" spans="1:5" s="21" customFormat="1" ht="18" customHeight="1">
      <c r="A62" s="58" t="s">
        <v>142</v>
      </c>
      <c r="B62" s="57" t="s">
        <v>304</v>
      </c>
      <c r="C62" s="59">
        <v>47200</v>
      </c>
      <c r="D62" s="59">
        <f>E62-C62</f>
        <v>10000</v>
      </c>
      <c r="E62" s="59">
        <v>57200</v>
      </c>
    </row>
    <row r="63" spans="1:5" s="21" customFormat="1" ht="18" customHeight="1">
      <c r="A63" s="58" t="s">
        <v>143</v>
      </c>
      <c r="B63" s="57" t="s">
        <v>305</v>
      </c>
      <c r="C63" s="59">
        <v>5377000</v>
      </c>
      <c r="D63" s="59">
        <f>E63-C63</f>
        <v>734500</v>
      </c>
      <c r="E63" s="59">
        <v>6111500</v>
      </c>
    </row>
    <row r="64" spans="1:5" ht="21" customHeight="1">
      <c r="A64" s="17" t="s">
        <v>145</v>
      </c>
      <c r="B64" s="13" t="s">
        <v>228</v>
      </c>
      <c r="C64" s="14">
        <f>C65+C66+C67</f>
        <v>5480250</v>
      </c>
      <c r="D64" s="14">
        <f>D65+D66+D67</f>
        <v>1253000</v>
      </c>
      <c r="E64" s="14">
        <f>E65+E66+E67</f>
        <v>6733250</v>
      </c>
    </row>
    <row r="65" spans="1:5" s="21" customFormat="1" ht="18" customHeight="1">
      <c r="A65" s="60" t="s">
        <v>146</v>
      </c>
      <c r="B65" s="57" t="s">
        <v>306</v>
      </c>
      <c r="C65" s="59">
        <v>751000</v>
      </c>
      <c r="D65" s="59">
        <f>E65-C65</f>
        <v>204000</v>
      </c>
      <c r="E65" s="59">
        <v>955000</v>
      </c>
    </row>
    <row r="66" spans="1:5" s="21" customFormat="1" ht="18" customHeight="1">
      <c r="A66" s="60" t="s">
        <v>147</v>
      </c>
      <c r="B66" s="57" t="s">
        <v>307</v>
      </c>
      <c r="C66" s="59">
        <v>929250</v>
      </c>
      <c r="D66" s="59">
        <f>E66-C66</f>
        <v>149000</v>
      </c>
      <c r="E66" s="59">
        <v>1078250</v>
      </c>
    </row>
    <row r="67" spans="1:5" s="21" customFormat="1" ht="18" customHeight="1">
      <c r="A67" s="60" t="s">
        <v>172</v>
      </c>
      <c r="B67" s="57" t="s">
        <v>308</v>
      </c>
      <c r="C67" s="59">
        <v>3800000</v>
      </c>
      <c r="D67" s="59">
        <f>E67-C67</f>
        <v>900000</v>
      </c>
      <c r="E67" s="59">
        <v>4700000</v>
      </c>
    </row>
    <row r="68" spans="1:5" ht="21" customHeight="1">
      <c r="A68" s="17" t="s">
        <v>148</v>
      </c>
      <c r="B68" s="13" t="s">
        <v>229</v>
      </c>
      <c r="C68" s="14">
        <f>C69+C70</f>
        <v>3097350</v>
      </c>
      <c r="D68" s="14">
        <f>D69+D70</f>
        <v>1213650</v>
      </c>
      <c r="E68" s="14">
        <f>E69+E70</f>
        <v>4311000</v>
      </c>
    </row>
    <row r="69" spans="1:5" s="21" customFormat="1" ht="18" customHeight="1">
      <c r="A69" s="60" t="s">
        <v>149</v>
      </c>
      <c r="B69" s="57" t="s">
        <v>309</v>
      </c>
      <c r="C69" s="59">
        <v>2743000</v>
      </c>
      <c r="D69" s="59">
        <f>E69-C69</f>
        <v>1557000</v>
      </c>
      <c r="E69" s="59">
        <v>4300000</v>
      </c>
    </row>
    <row r="70" spans="1:5" s="21" customFormat="1" ht="18" customHeight="1">
      <c r="A70" s="60" t="s">
        <v>150</v>
      </c>
      <c r="B70" s="57" t="s">
        <v>310</v>
      </c>
      <c r="C70" s="59">
        <v>354350</v>
      </c>
      <c r="D70" s="59">
        <f>E70-C70</f>
        <v>-343350</v>
      </c>
      <c r="E70" s="59">
        <v>11000</v>
      </c>
    </row>
    <row r="71" spans="1:5" ht="21" customHeight="1">
      <c r="A71" s="17" t="s">
        <v>173</v>
      </c>
      <c r="B71" s="13" t="s">
        <v>174</v>
      </c>
      <c r="C71" s="14">
        <f>C72+C73</f>
        <v>170000</v>
      </c>
      <c r="D71" s="14">
        <f>D72+D73</f>
        <v>-10000</v>
      </c>
      <c r="E71" s="14">
        <f>E72+E73</f>
        <v>160000</v>
      </c>
    </row>
    <row r="72" spans="1:5" s="21" customFormat="1" ht="18" customHeight="1">
      <c r="A72" s="60" t="s">
        <v>175</v>
      </c>
      <c r="B72" s="57" t="s">
        <v>311</v>
      </c>
      <c r="C72" s="59">
        <v>120000</v>
      </c>
      <c r="D72" s="59">
        <f>E72-C72</f>
        <v>-20000</v>
      </c>
      <c r="E72" s="59">
        <v>100000</v>
      </c>
    </row>
    <row r="73" spans="1:5" s="21" customFormat="1" ht="18" customHeight="1">
      <c r="A73" s="60" t="s">
        <v>181</v>
      </c>
      <c r="B73" s="57" t="s">
        <v>312</v>
      </c>
      <c r="C73" s="59">
        <v>50000</v>
      </c>
      <c r="D73" s="59">
        <f>E73-C73</f>
        <v>10000</v>
      </c>
      <c r="E73" s="59">
        <v>60000</v>
      </c>
    </row>
    <row r="74" spans="1:5" ht="23.25" customHeight="1">
      <c r="A74" s="84" t="s">
        <v>151</v>
      </c>
      <c r="B74" s="81" t="s">
        <v>115</v>
      </c>
      <c r="C74" s="15">
        <f>C75+C77</f>
        <v>8000</v>
      </c>
      <c r="D74" s="15">
        <f>D75+D77</f>
        <v>-3000</v>
      </c>
      <c r="E74" s="15">
        <f>E75+E77</f>
        <v>5000</v>
      </c>
    </row>
    <row r="75" spans="1:5" ht="21" customHeight="1">
      <c r="A75" s="17" t="s">
        <v>152</v>
      </c>
      <c r="B75" s="13" t="s">
        <v>189</v>
      </c>
      <c r="C75" s="14">
        <f>SUM(C76)</f>
        <v>0</v>
      </c>
      <c r="D75" s="14">
        <f>SUM(D76)</f>
        <v>0</v>
      </c>
      <c r="E75" s="14">
        <f>SUM(E76)</f>
        <v>0</v>
      </c>
    </row>
    <row r="76" spans="1:5" s="21" customFormat="1" ht="18" customHeight="1">
      <c r="A76" s="60" t="s">
        <v>153</v>
      </c>
      <c r="B76" s="57" t="s">
        <v>313</v>
      </c>
      <c r="C76" s="59">
        <v>0</v>
      </c>
      <c r="D76" s="59">
        <f>E76-C76</f>
        <v>0</v>
      </c>
      <c r="E76" s="59">
        <v>0</v>
      </c>
    </row>
    <row r="77" spans="1:5" ht="21" customHeight="1">
      <c r="A77" s="17" t="s">
        <v>154</v>
      </c>
      <c r="B77" s="13" t="s">
        <v>190</v>
      </c>
      <c r="C77" s="14">
        <f>SUM(C78+C79)</f>
        <v>8000</v>
      </c>
      <c r="D77" s="14">
        <f>SUM(D78+D79)</f>
        <v>-3000</v>
      </c>
      <c r="E77" s="14">
        <f>SUM(E78+E79)</f>
        <v>5000</v>
      </c>
    </row>
    <row r="78" spans="1:5" s="21" customFormat="1" ht="18" customHeight="1">
      <c r="A78" s="60" t="s">
        <v>155</v>
      </c>
      <c r="B78" s="57" t="s">
        <v>314</v>
      </c>
      <c r="C78" s="59">
        <v>8000</v>
      </c>
      <c r="D78" s="59">
        <f>E78-C78</f>
        <v>-3000</v>
      </c>
      <c r="E78" s="59">
        <v>5000</v>
      </c>
    </row>
    <row r="79" spans="1:5" s="21" customFormat="1" ht="18" customHeight="1">
      <c r="A79" s="60" t="s">
        <v>194</v>
      </c>
      <c r="B79" s="57" t="s">
        <v>315</v>
      </c>
      <c r="C79" s="59">
        <v>0</v>
      </c>
      <c r="D79" s="59">
        <f>E79-C79</f>
        <v>0</v>
      </c>
      <c r="E79" s="59">
        <v>0</v>
      </c>
    </row>
    <row r="80" spans="1:5" ht="22.5" customHeight="1">
      <c r="A80" s="12"/>
      <c r="B80" s="85" t="s">
        <v>116</v>
      </c>
      <c r="C80" s="15">
        <f>C49+C74</f>
        <v>31509800</v>
      </c>
      <c r="D80" s="15">
        <f>D49+D74</f>
        <v>5047950</v>
      </c>
      <c r="E80" s="15">
        <f>E49+E74</f>
        <v>36557750</v>
      </c>
    </row>
    <row r="81" spans="1:5" ht="23.25" customHeight="1">
      <c r="A81" s="84" t="s">
        <v>195</v>
      </c>
      <c r="B81" s="81" t="s">
        <v>196</v>
      </c>
      <c r="C81" s="15">
        <f>C82+C84</f>
        <v>2705550</v>
      </c>
      <c r="D81" s="15">
        <f>D82+D84</f>
        <v>0</v>
      </c>
      <c r="E81" s="15">
        <f>E82+E84</f>
        <v>2705550</v>
      </c>
    </row>
    <row r="82" spans="1:5" ht="21" customHeight="1">
      <c r="A82" s="17" t="s">
        <v>708</v>
      </c>
      <c r="B82" s="13" t="s">
        <v>710</v>
      </c>
      <c r="C82" s="14">
        <f>C83</f>
        <v>0</v>
      </c>
      <c r="D82" s="14">
        <f>D83</f>
        <v>0</v>
      </c>
      <c r="E82" s="14">
        <f>E83</f>
        <v>0</v>
      </c>
    </row>
    <row r="83" spans="1:5" ht="21.75" customHeight="1">
      <c r="A83" s="86" t="s">
        <v>709</v>
      </c>
      <c r="B83" s="141" t="s">
        <v>711</v>
      </c>
      <c r="C83" s="88">
        <v>0</v>
      </c>
      <c r="D83" s="59">
        <f>E83-C83</f>
        <v>0</v>
      </c>
      <c r="E83" s="88">
        <v>0</v>
      </c>
    </row>
    <row r="84" spans="1:5" ht="21" customHeight="1">
      <c r="A84" s="17" t="s">
        <v>640</v>
      </c>
      <c r="B84" s="13" t="s">
        <v>641</v>
      </c>
      <c r="C84" s="14">
        <f>SUM(C85:C86)</f>
        <v>2705550</v>
      </c>
      <c r="D84" s="14">
        <f>SUM(D85:D86)</f>
        <v>0</v>
      </c>
      <c r="E84" s="14">
        <f>SUM(E85:E86)</f>
        <v>2705550</v>
      </c>
    </row>
    <row r="85" spans="1:5" ht="18" customHeight="1">
      <c r="A85" s="86" t="s">
        <v>724</v>
      </c>
      <c r="B85" s="135" t="s">
        <v>725</v>
      </c>
      <c r="C85" s="88">
        <v>2705550</v>
      </c>
      <c r="D85" s="59">
        <f>E85-C85</f>
        <v>0</v>
      </c>
      <c r="E85" s="88">
        <v>2705550</v>
      </c>
    </row>
    <row r="86" spans="1:5" ht="18" customHeight="1">
      <c r="A86" s="86" t="s">
        <v>642</v>
      </c>
      <c r="B86" s="135" t="s">
        <v>643</v>
      </c>
      <c r="C86" s="88">
        <v>0</v>
      </c>
      <c r="D86" s="59">
        <f>E86-C86</f>
        <v>0</v>
      </c>
      <c r="E86" s="88">
        <v>0</v>
      </c>
    </row>
    <row r="87" spans="1:5" ht="22.5" customHeight="1">
      <c r="A87" s="12"/>
      <c r="B87" s="85" t="s">
        <v>197</v>
      </c>
      <c r="C87" s="15">
        <f>C80+C81</f>
        <v>34215350</v>
      </c>
      <c r="D87" s="15">
        <f>D80+D81</f>
        <v>5047950</v>
      </c>
      <c r="E87" s="15">
        <f>E80+E81</f>
        <v>39263300</v>
      </c>
    </row>
    <row r="88" spans="1:5" ht="21.75" customHeight="1">
      <c r="A88" s="8"/>
      <c r="B88" s="28"/>
      <c r="C88" s="29"/>
      <c r="D88" s="29"/>
      <c r="E88" s="29"/>
    </row>
    <row r="89" ht="24.75" customHeight="1">
      <c r="A89" s="5" t="s">
        <v>156</v>
      </c>
    </row>
    <row r="90" ht="12.75" customHeight="1"/>
    <row r="91" spans="1:5" ht="27" customHeight="1">
      <c r="A91" s="67" t="s">
        <v>105</v>
      </c>
      <c r="B91" s="107" t="s">
        <v>13</v>
      </c>
      <c r="C91" s="82" t="s">
        <v>732</v>
      </c>
      <c r="D91" s="82" t="s">
        <v>520</v>
      </c>
      <c r="E91" s="82" t="s">
        <v>733</v>
      </c>
    </row>
    <row r="92" spans="1:5" ht="24" customHeight="1">
      <c r="A92" s="84" t="s">
        <v>157</v>
      </c>
      <c r="B92" s="81" t="s">
        <v>162</v>
      </c>
      <c r="C92" s="15">
        <f>C93+C97+C103+C106+C108+C111+C113</f>
        <v>25505700</v>
      </c>
      <c r="D92" s="15">
        <f>D93+D97+D103+D106+D108+D111+D113</f>
        <v>2130800</v>
      </c>
      <c r="E92" s="15">
        <f>E93+E97+E103+E106+E108+E111+E113</f>
        <v>27636500</v>
      </c>
    </row>
    <row r="93" spans="1:5" ht="21" customHeight="1">
      <c r="A93" s="17" t="s">
        <v>158</v>
      </c>
      <c r="B93" s="90" t="s">
        <v>117</v>
      </c>
      <c r="C93" s="14">
        <f>SUM(C94+C95+C96)</f>
        <v>7473650</v>
      </c>
      <c r="D93" s="14">
        <f>SUM(D94+D95+D96)</f>
        <v>64300</v>
      </c>
      <c r="E93" s="14">
        <f>SUM(E94+E95+E96)</f>
        <v>7537950</v>
      </c>
    </row>
    <row r="94" spans="1:7" ht="18" customHeight="1">
      <c r="A94" s="86" t="s">
        <v>159</v>
      </c>
      <c r="B94" s="87" t="s">
        <v>316</v>
      </c>
      <c r="C94" s="88">
        <f>'2) Posebni'!D10+'2) Posebni'!D313+'2) Posebni'!D381+'2) Posebni'!D410+'2) Posebni'!D440</f>
        <v>6250000</v>
      </c>
      <c r="D94" s="88">
        <f>'2) Posebni'!E10+'2) Posebni'!E313+'2) Posebni'!E381+'2) Posebni'!E410+'2) Posebni'!E440</f>
        <v>-65000</v>
      </c>
      <c r="E94" s="88">
        <f>'2) Posebni'!F10+'2) Posebni'!F313+'2) Posebni'!F381+'2) Posebni'!F410+'2) Posebni'!F440</f>
        <v>6185000</v>
      </c>
      <c r="G94" s="79"/>
    </row>
    <row r="95" spans="1:5" ht="18" customHeight="1">
      <c r="A95" s="86" t="s">
        <v>160</v>
      </c>
      <c r="B95" s="87" t="s">
        <v>317</v>
      </c>
      <c r="C95" s="88">
        <f>'2) Posebni'!D11+'2) Posebni'!D382+'2) Posebni'!D411+'2) Posebni'!D441</f>
        <v>236500</v>
      </c>
      <c r="D95" s="88">
        <f>'2) Posebni'!E11+'2) Posebni'!E382+'2) Posebni'!E411+'2) Posebni'!E441</f>
        <v>133000</v>
      </c>
      <c r="E95" s="88">
        <f>'2) Posebni'!F11+'2) Posebni'!F382+'2) Posebni'!F411+'2) Posebni'!F441</f>
        <v>369500</v>
      </c>
    </row>
    <row r="96" spans="1:5" ht="18" customHeight="1">
      <c r="A96" s="86" t="s">
        <v>161</v>
      </c>
      <c r="B96" s="87" t="s">
        <v>318</v>
      </c>
      <c r="C96" s="88">
        <f>'2) Posebni'!D12+'2) Posebni'!D314+'2) Posebni'!D383+'2) Posebni'!D412+'2) Posebni'!D442</f>
        <v>987150</v>
      </c>
      <c r="D96" s="88">
        <f>'2) Posebni'!E12+'2) Posebni'!E314+'2) Posebni'!E383+'2) Posebni'!E412+'2) Posebni'!E442</f>
        <v>-3700</v>
      </c>
      <c r="E96" s="88">
        <f>'2) Posebni'!F12+'2) Posebni'!F314+'2) Posebni'!F383+'2) Posebni'!F412+'2) Posebni'!F442</f>
        <v>983450</v>
      </c>
    </row>
    <row r="97" spans="1:5" ht="21" customHeight="1">
      <c r="A97" s="34">
        <v>32</v>
      </c>
      <c r="B97" s="13" t="s">
        <v>118</v>
      </c>
      <c r="C97" s="14">
        <f>SUM(C98:C102)</f>
        <v>11250750</v>
      </c>
      <c r="D97" s="14">
        <f>SUM(D98:D102)</f>
        <v>2780100</v>
      </c>
      <c r="E97" s="14">
        <f>SUM(E98:E102)</f>
        <v>14030850</v>
      </c>
    </row>
    <row r="98" spans="1:5" ht="18" customHeight="1">
      <c r="A98" s="91">
        <v>321</v>
      </c>
      <c r="B98" s="87" t="s">
        <v>319</v>
      </c>
      <c r="C98" s="88">
        <f>'2) Posebni'!D14+'2) Posebni'!D316+'2) Posebni'!D385+'2) Posebni'!D414+'2) Posebni'!D444</f>
        <v>358900</v>
      </c>
      <c r="D98" s="88">
        <f>'2) Posebni'!E14+'2) Posebni'!E316+'2) Posebni'!E385+'2) Posebni'!E414+'2) Posebni'!E444</f>
        <v>26600</v>
      </c>
      <c r="E98" s="88">
        <f>'2) Posebni'!F14+'2) Posebni'!F316+'2) Posebni'!F385+'2) Posebni'!F414+'2) Posebni'!F444</f>
        <v>385500</v>
      </c>
    </row>
    <row r="99" spans="1:5" ht="18" customHeight="1">
      <c r="A99" s="91">
        <v>322</v>
      </c>
      <c r="B99" s="87" t="s">
        <v>320</v>
      </c>
      <c r="C99" s="88">
        <f>'2) Posebni'!D15+'2) Posebni'!D31+'2) Posebni'!D82+'2) Posebni'!D112+'2) Posebni'!D145+'2) Posebni'!D190+'2) Posebni'!D201+'2) Posebni'!D231+'2) Posebni'!D256+'2) Posebni'!D279+'2) Posebni'!D294+'2) Posebni'!D301+'2) Posebni'!D386+'2) Posebni'!D415+'2) Posebni'!D445</f>
        <v>1626000</v>
      </c>
      <c r="D99" s="88">
        <f>'2) Posebni'!E15+'2) Posebni'!E31+'2) Posebni'!E82+'2) Posebni'!E112+'2) Posebni'!E145+'2) Posebni'!E190+'2) Posebni'!E201+'2) Posebni'!E231+'2) Posebni'!E256+'2) Posebni'!E279+'2) Posebni'!E294+'2) Posebni'!E301+'2) Posebni'!E386+'2) Posebni'!E415+'2) Posebni'!E445</f>
        <v>354000</v>
      </c>
      <c r="E99" s="88">
        <f>'2) Posebni'!F15+'2) Posebni'!F31+'2) Posebni'!F82+'2) Posebni'!F112+'2) Posebni'!F145+'2) Posebni'!F190+'2) Posebni'!F201+'2) Posebni'!F231+'2) Posebni'!F256+'2) Posebni'!F279+'2) Posebni'!F294+'2) Posebni'!F301+'2) Posebni'!F386+'2) Posebni'!F415+'2) Posebni'!F445</f>
        <v>1980000</v>
      </c>
    </row>
    <row r="100" spans="1:5" ht="18" customHeight="1">
      <c r="A100" s="91">
        <v>323</v>
      </c>
      <c r="B100" s="87" t="s">
        <v>321</v>
      </c>
      <c r="C100" s="88">
        <f>'2) Posebni'!D16+'2) Posebni'!D20+'2) Posebni'!D32+'2) Posebni'!D43+'2) Posebni'!D83+'2) Posebni'!D113+'2) Posebni'!D123+'2) Posebni'!D132+'2) Posebni'!D146+'2) Posebni'!D162+'2) Posebni'!D179+'2) Posebni'!D191+'2) Posebni'!D202+'2) Posebni'!D227+'2) Posebni'!D232+'2) Posebni'!D235+'2) Posebni'!D257+'2) Posebni'!D280+'2) Posebni'!D284+'2) Posebni'!D295+'2) Posebni'!D317+'2) Posebni'!D387+'2) Posebni'!D399+'2) Posebni'!D416+'2) Posebni'!D95+'2) Posebni'!D446</f>
        <v>8439400</v>
      </c>
      <c r="D100" s="88">
        <f>'2) Posebni'!E16+'2) Posebni'!E20+'2) Posebni'!E32+'2) Posebni'!E43+'2) Posebni'!E83+'2) Posebni'!E113+'2) Posebni'!E123+'2) Posebni'!E132+'2) Posebni'!E146+'2) Posebni'!E162+'2) Posebni'!E179+'2) Posebni'!E191+'2) Posebni'!E202+'2) Posebni'!E227+'2) Posebni'!E232+'2) Posebni'!E235+'2) Posebni'!E257+'2) Posebni'!E280+'2) Posebni'!E284+'2) Posebni'!E295+'2) Posebni'!E317+'2) Posebni'!E387+'2) Posebni'!E399+'2) Posebni'!E416+'2) Posebni'!E95+'2) Posebni'!E446</f>
        <v>2277500</v>
      </c>
      <c r="E100" s="88">
        <f>'2) Posebni'!F16+'2) Posebni'!F20+'2) Posebni'!F32+'2) Posebni'!F43+'2) Posebni'!F83+'2) Posebni'!F113+'2) Posebni'!F123+'2) Posebni'!F132+'2) Posebni'!F146+'2) Posebni'!F162+'2) Posebni'!F179+'2) Posebni'!F191+'2) Posebni'!F202+'2) Posebni'!F227+'2) Posebni'!F232+'2) Posebni'!F235+'2) Posebni'!F257+'2) Posebni'!F280+'2) Posebni'!F284+'2) Posebni'!F295+'2) Posebni'!F317+'2) Posebni'!F387+'2) Posebni'!F399+'2) Posebni'!F416+'2) Posebni'!F95+'2) Posebni'!F446</f>
        <v>10716900</v>
      </c>
    </row>
    <row r="101" spans="1:5" ht="18" customHeight="1">
      <c r="A101" s="91" t="s">
        <v>182</v>
      </c>
      <c r="B101" s="87" t="s">
        <v>322</v>
      </c>
      <c r="C101" s="88">
        <f>'2) Posebni'!D21+'2) Posebni'!D44</f>
        <v>0</v>
      </c>
      <c r="D101" s="88">
        <f>'2) Posebni'!E21+'2) Posebni'!E44</f>
        <v>5000</v>
      </c>
      <c r="E101" s="88">
        <f>'2) Posebni'!F21+'2) Posebni'!F44</f>
        <v>5000</v>
      </c>
    </row>
    <row r="102" spans="1:5" ht="18" customHeight="1">
      <c r="A102" s="91">
        <v>329</v>
      </c>
      <c r="B102" s="87" t="s">
        <v>323</v>
      </c>
      <c r="C102" s="88">
        <f>'2) Posebni'!D17+'2) Posebni'!D22+'2) Posebni'!D33+'2) Posebni'!D45+'2) Posebni'!D63+'2) Posebni'!D70+'2) Posebni'!D76+'2) Posebni'!D236+'2) Posebni'!D281+'2) Posebni'!D285+'2) Posebni'!D388+'2) Posebni'!D417+'2) Posebni'!D447</f>
        <v>826450</v>
      </c>
      <c r="D102" s="88">
        <f>'2) Posebni'!E17+'2) Posebni'!E22+'2) Posebni'!E33+'2) Posebni'!E45+'2) Posebni'!E63+'2) Posebni'!E70+'2) Posebni'!E76+'2) Posebni'!E236+'2) Posebni'!E281+'2) Posebni'!E285+'2) Posebni'!E388+'2) Posebni'!E417+'2) Posebni'!E447</f>
        <v>117000</v>
      </c>
      <c r="E102" s="88">
        <f>'2) Posebni'!F17+'2) Posebni'!F22+'2) Posebni'!F33+'2) Posebni'!F45+'2) Posebni'!F63+'2) Posebni'!F70+'2) Posebni'!F76+'2) Posebni'!F236+'2) Posebni'!F281+'2) Posebni'!F285+'2) Posebni'!F388+'2) Posebni'!F417+'2) Posebni'!F447</f>
        <v>943450</v>
      </c>
    </row>
    <row r="103" spans="1:5" ht="21" customHeight="1">
      <c r="A103" s="34">
        <v>34</v>
      </c>
      <c r="B103" s="13" t="s">
        <v>119</v>
      </c>
      <c r="C103" s="14">
        <f>C104+C105</f>
        <v>81300</v>
      </c>
      <c r="D103" s="14">
        <f>D104+D105</f>
        <v>62000</v>
      </c>
      <c r="E103" s="14">
        <f>E104+E105</f>
        <v>143300</v>
      </c>
    </row>
    <row r="104" spans="1:5" ht="18" customHeight="1">
      <c r="A104" s="91" t="s">
        <v>647</v>
      </c>
      <c r="B104" s="87" t="s">
        <v>652</v>
      </c>
      <c r="C104" s="88">
        <f>'2) Posebni'!D58</f>
        <v>2000</v>
      </c>
      <c r="D104" s="88">
        <f>'2) Posebni'!E58</f>
        <v>0</v>
      </c>
      <c r="E104" s="88">
        <f>'2) Posebni'!F58</f>
        <v>2000</v>
      </c>
    </row>
    <row r="105" spans="1:5" ht="18" customHeight="1">
      <c r="A105" s="91">
        <v>343</v>
      </c>
      <c r="B105" s="87" t="s">
        <v>324</v>
      </c>
      <c r="C105" s="88">
        <f>'2) Posebni'!D59+'2) Posebni'!D390+'2) Posebni'!D419+'2) Posebni'!D449</f>
        <v>79300</v>
      </c>
      <c r="D105" s="88">
        <f>'2) Posebni'!E59+'2) Posebni'!E390+'2) Posebni'!E419+'2) Posebni'!E449</f>
        <v>62000</v>
      </c>
      <c r="E105" s="88">
        <f>'2) Posebni'!F59+'2) Posebni'!F390+'2) Posebni'!F419+'2) Posebni'!F449</f>
        <v>141300</v>
      </c>
    </row>
    <row r="106" spans="1:5" ht="21" customHeight="1">
      <c r="A106" s="34">
        <v>35</v>
      </c>
      <c r="B106" s="13" t="s">
        <v>120</v>
      </c>
      <c r="C106" s="14">
        <f>C107</f>
        <v>0</v>
      </c>
      <c r="D106" s="14">
        <f>D107</f>
        <v>0</v>
      </c>
      <c r="E106" s="14">
        <f>E107</f>
        <v>0</v>
      </c>
    </row>
    <row r="107" spans="1:5" ht="18" customHeight="1">
      <c r="A107" s="91">
        <v>352</v>
      </c>
      <c r="B107" s="87" t="s">
        <v>325</v>
      </c>
      <c r="C107" s="88">
        <f>'2) Posebni'!D99</f>
        <v>0</v>
      </c>
      <c r="D107" s="88">
        <f>'2) Posebni'!E99</f>
        <v>0</v>
      </c>
      <c r="E107" s="88">
        <f>'2) Posebni'!F99</f>
        <v>0</v>
      </c>
    </row>
    <row r="108" spans="1:5" ht="21" customHeight="1">
      <c r="A108" s="34" t="s">
        <v>202</v>
      </c>
      <c r="B108" s="13" t="s">
        <v>204</v>
      </c>
      <c r="C108" s="14">
        <f>C109+C110</f>
        <v>850000</v>
      </c>
      <c r="D108" s="14">
        <f>D109+D110</f>
        <v>254000</v>
      </c>
      <c r="E108" s="14">
        <f>E109+E110</f>
        <v>1104000</v>
      </c>
    </row>
    <row r="109" spans="1:5" ht="18" customHeight="1">
      <c r="A109" s="91" t="s">
        <v>203</v>
      </c>
      <c r="B109" s="87" t="s">
        <v>326</v>
      </c>
      <c r="C109" s="88">
        <f>'2) Posebni'!D353+'2) Posebni'!D272+'2) Posebni'!D148</f>
        <v>40000</v>
      </c>
      <c r="D109" s="88">
        <f>'2) Posebni'!E353+'2) Posebni'!E272+'2) Posebni'!E148</f>
        <v>84000</v>
      </c>
      <c r="E109" s="88">
        <f>'2) Posebni'!F353+'2) Posebni'!F272+'2) Posebni'!F148</f>
        <v>124000</v>
      </c>
    </row>
    <row r="110" spans="1:5" ht="18" customHeight="1">
      <c r="A110" s="91" t="s">
        <v>233</v>
      </c>
      <c r="B110" s="87" t="s">
        <v>327</v>
      </c>
      <c r="C110" s="88">
        <f>'2) Posebni'!D246+'2) Posebni'!D249+'2) Posebni'!D291+'2) Posebni'!D337+'2) Posebni'!D340+'2) Posebni'!D78</f>
        <v>810000</v>
      </c>
      <c r="D110" s="88">
        <f>'2) Posebni'!E246+'2) Posebni'!E249+'2) Posebni'!E291+'2) Posebni'!E337+'2) Posebni'!E340+'2) Posebni'!E78</f>
        <v>170000</v>
      </c>
      <c r="E110" s="88">
        <f>'2) Posebni'!F246+'2) Posebni'!F249+'2) Posebni'!F291+'2) Posebni'!F337+'2) Posebni'!F340+'2) Posebni'!F78</f>
        <v>980000</v>
      </c>
    </row>
    <row r="111" spans="1:5" ht="21" customHeight="1">
      <c r="A111" s="34">
        <v>37</v>
      </c>
      <c r="B111" s="13" t="s">
        <v>121</v>
      </c>
      <c r="C111" s="14">
        <f>C112</f>
        <v>910000</v>
      </c>
      <c r="D111" s="14">
        <f>D112</f>
        <v>-34600</v>
      </c>
      <c r="E111" s="14">
        <f>E112</f>
        <v>875400</v>
      </c>
    </row>
    <row r="112" spans="1:5" ht="18" customHeight="1">
      <c r="A112" s="91">
        <v>372</v>
      </c>
      <c r="B112" s="87" t="s">
        <v>328</v>
      </c>
      <c r="C112" s="88">
        <f>'2) Posebni'!D350+'2) Posebni'!D356+'2) Posebni'!D362</f>
        <v>910000</v>
      </c>
      <c r="D112" s="88">
        <f>'2) Posebni'!E350+'2) Posebni'!E356+'2) Posebni'!E362</f>
        <v>-34600</v>
      </c>
      <c r="E112" s="88">
        <f>'2) Posebni'!F350+'2) Posebni'!F356+'2) Posebni'!F362</f>
        <v>875400</v>
      </c>
    </row>
    <row r="113" spans="1:5" ht="21" customHeight="1">
      <c r="A113" s="34">
        <v>38</v>
      </c>
      <c r="B113" s="13" t="s">
        <v>185</v>
      </c>
      <c r="C113" s="14">
        <f>C114+C117+C118+C116+C115</f>
        <v>4940000</v>
      </c>
      <c r="D113" s="14">
        <f>D114+D117+D118+D116+D115</f>
        <v>-995000</v>
      </c>
      <c r="E113" s="14">
        <f>E114+E117+E118+E116+E115</f>
        <v>3945000</v>
      </c>
    </row>
    <row r="114" spans="1:5" ht="18" customHeight="1">
      <c r="A114" s="91">
        <v>381</v>
      </c>
      <c r="B114" s="87" t="s">
        <v>329</v>
      </c>
      <c r="C114" s="88">
        <f>'2) Posebni'!D66+'2) Posebni'!D73+'2) Posebni'!D102+'2) Posebni'!D260+'2) Posebni'!D288+'2) Posebni'!D326+'2) Posebni'!D330+'2) Posebni'!D333+'2) Posebni'!D359+'2) Posebni'!D365+'2) Posebni'!D421+'2) Posebni'!D39</f>
        <v>2540000</v>
      </c>
      <c r="D114" s="88">
        <f>'2) Posebni'!E66+'2) Posebni'!E73+'2) Posebni'!E102+'2) Posebni'!E260+'2) Posebni'!E288+'2) Posebni'!E326+'2) Posebni'!E330+'2) Posebni'!E333+'2) Posebni'!E359+'2) Posebni'!E365+'2) Posebni'!E421+'2) Posebni'!E39</f>
        <v>335000</v>
      </c>
      <c r="E114" s="88">
        <f>'2) Posebni'!F66+'2) Posebni'!F73+'2) Posebni'!F102+'2) Posebni'!F260+'2) Posebni'!F288+'2) Posebni'!F326+'2) Posebni'!F330+'2) Posebni'!F333+'2) Posebni'!F359+'2) Posebni'!F365+'2) Posebni'!F421+'2) Posebni'!F39</f>
        <v>2875000</v>
      </c>
    </row>
    <row r="115" spans="1:5" ht="18" customHeight="1">
      <c r="A115" s="91">
        <v>382</v>
      </c>
      <c r="B115" s="87" t="s">
        <v>330</v>
      </c>
      <c r="C115" s="88">
        <f>'2) Posebni'!D67</f>
        <v>450000</v>
      </c>
      <c r="D115" s="88">
        <f>'2) Posebni'!E67</f>
        <v>0</v>
      </c>
      <c r="E115" s="88">
        <f>'2) Posebni'!F67</f>
        <v>450000</v>
      </c>
    </row>
    <row r="116" spans="1:5" ht="18" customHeight="1">
      <c r="A116" s="91" t="s">
        <v>568</v>
      </c>
      <c r="B116" s="87" t="s">
        <v>570</v>
      </c>
      <c r="C116" s="88">
        <f>'2) Posebni'!D47</f>
        <v>0</v>
      </c>
      <c r="D116" s="88">
        <f>'2) Posebni'!E47</f>
        <v>0</v>
      </c>
      <c r="E116" s="88">
        <f>'2) Posebni'!F47</f>
        <v>0</v>
      </c>
    </row>
    <row r="117" spans="1:5" ht="18" customHeight="1">
      <c r="A117" s="91">
        <v>385</v>
      </c>
      <c r="B117" s="87" t="s">
        <v>331</v>
      </c>
      <c r="C117" s="88">
        <f>'2) Posebni'!D48</f>
        <v>100000</v>
      </c>
      <c r="D117" s="88">
        <f>'2) Posebni'!E48</f>
        <v>0</v>
      </c>
      <c r="E117" s="88">
        <f>'2) Posebni'!F48</f>
        <v>100000</v>
      </c>
    </row>
    <row r="118" spans="1:5" ht="18" customHeight="1">
      <c r="A118" s="91">
        <v>386</v>
      </c>
      <c r="B118" s="87" t="s">
        <v>332</v>
      </c>
      <c r="C118" s="88">
        <f>'2) Posebni'!D126+'2) Posebni'!D135+'2) Posebni'!D186+'2) Posebni'!D205</f>
        <v>1850000</v>
      </c>
      <c r="D118" s="88">
        <f>'2) Posebni'!E126+'2) Posebni'!E135+'2) Posebni'!E186+'2) Posebni'!E205</f>
        <v>-1330000</v>
      </c>
      <c r="E118" s="88">
        <f>'2) Posebni'!F126+'2) Posebni'!F135+'2) Posebni'!F186+'2) Posebni'!F205</f>
        <v>520000</v>
      </c>
    </row>
    <row r="119" spans="1:5" ht="30" customHeight="1">
      <c r="A119" s="92">
        <v>4</v>
      </c>
      <c r="B119" s="81" t="s">
        <v>122</v>
      </c>
      <c r="C119" s="15">
        <f>C120+C123+C131+C133</f>
        <v>10909650</v>
      </c>
      <c r="D119" s="15">
        <f>D120+D123+D131+D133</f>
        <v>3708500</v>
      </c>
      <c r="E119" s="15">
        <f>E120+E123+E131+E133</f>
        <v>14618150</v>
      </c>
    </row>
    <row r="120" spans="1:5" ht="21" customHeight="1">
      <c r="A120" s="34">
        <v>41</v>
      </c>
      <c r="B120" s="13" t="s">
        <v>186</v>
      </c>
      <c r="C120" s="14">
        <f>C121+C122</f>
        <v>401000</v>
      </c>
      <c r="D120" s="14">
        <f>D121+D122</f>
        <v>74000</v>
      </c>
      <c r="E120" s="14">
        <f>E121+E122</f>
        <v>475000</v>
      </c>
    </row>
    <row r="121" spans="1:5" ht="18" customHeight="1">
      <c r="A121" s="91">
        <v>411</v>
      </c>
      <c r="B121" s="87" t="s">
        <v>333</v>
      </c>
      <c r="C121" s="88">
        <f>'2) Posebni'!D116+'2) Posebni'!D129+'2) Posebni'!D168+'2) Posebni'!D221+'2) Posebni'!D176+'2) Posebni'!D105</f>
        <v>101000</v>
      </c>
      <c r="D121" s="88">
        <f>'2) Posebni'!E116+'2) Posebni'!E129+'2) Posebni'!E168+'2) Posebni'!E221+'2) Posebni'!E176+'2) Posebni'!E105</f>
        <v>74000</v>
      </c>
      <c r="E121" s="88">
        <f>'2) Posebni'!F116+'2) Posebni'!F129+'2) Posebni'!F168+'2) Posebni'!F221+'2) Posebni'!F176+'2) Posebni'!F105</f>
        <v>175000</v>
      </c>
    </row>
    <row r="122" spans="1:5" ht="18" customHeight="1">
      <c r="A122" s="91" t="s">
        <v>669</v>
      </c>
      <c r="B122" s="87" t="s">
        <v>670</v>
      </c>
      <c r="C122" s="88">
        <f>'2) Posebni'!D431</f>
        <v>300000</v>
      </c>
      <c r="D122" s="88">
        <f>'2) Posebni'!E431</f>
        <v>0</v>
      </c>
      <c r="E122" s="88">
        <f>'2) Posebni'!F431</f>
        <v>300000</v>
      </c>
    </row>
    <row r="123" spans="1:5" ht="21" customHeight="1">
      <c r="A123" s="34">
        <v>42</v>
      </c>
      <c r="B123" s="13" t="s">
        <v>187</v>
      </c>
      <c r="C123" s="14">
        <f>C124+C125+C127+C128+C126</f>
        <v>8358650</v>
      </c>
      <c r="D123" s="14">
        <f>D124+D125+D127+D128+D126</f>
        <v>2736500</v>
      </c>
      <c r="E123" s="14">
        <f>E124+E125+E127+E128+E126</f>
        <v>11095150</v>
      </c>
    </row>
    <row r="124" spans="1:5" ht="18" customHeight="1">
      <c r="A124" s="91">
        <v>421</v>
      </c>
      <c r="B124" s="87" t="s">
        <v>334</v>
      </c>
      <c r="C124" s="88">
        <f>'2) Posebni'!D119+'2) Posebni'!D170+'2) Posebni'!D194+'2) Posebni'!D224+'2) Posebni'!D239+'2) Posebni'!D252+'2) Posebni'!D263+'2) Posebni'!D266+'2) Posebni'!D346+'2) Posebni'!D368+'2) Posebni'!D142+'2) Posebni'!D182+'2) Posebni'!D208+'2) Posebni'!D214+'2) Posebni'!D197</f>
        <v>7752550</v>
      </c>
      <c r="D124" s="88">
        <f>'2) Posebni'!E119+'2) Posebni'!E170+'2) Posebni'!E194+'2) Posebni'!E224+'2) Posebni'!E239+'2) Posebni'!E252+'2) Posebni'!E263+'2) Posebni'!E266+'2) Posebni'!E346+'2) Posebni'!E368+'2) Posebni'!E142+'2) Posebni'!E182+'2) Posebni'!E208+'2) Posebni'!E214+'2) Posebni'!E197</f>
        <v>2303000</v>
      </c>
      <c r="E124" s="88">
        <f>'2) Posebni'!F119+'2) Posebni'!F170+'2) Posebni'!F194+'2) Posebni'!F224+'2) Posebni'!F239+'2) Posebni'!F252+'2) Posebni'!F263+'2) Posebni'!F266+'2) Posebni'!F346+'2) Posebni'!F368+'2) Posebni'!F142+'2) Posebni'!F182+'2) Posebni'!F208+'2) Posebni'!F214+'2) Posebni'!F197</f>
        <v>10055550</v>
      </c>
    </row>
    <row r="125" spans="1:5" ht="18" customHeight="1">
      <c r="A125" s="91">
        <v>422</v>
      </c>
      <c r="B125" s="87" t="s">
        <v>335</v>
      </c>
      <c r="C125" s="88">
        <f>'2) Posebni'!D25+'2) Posebni'!D217+'2) Posebni'!D303+'2) Posebni'!D392+'2) Posebni'!D424+'2) Posebni'!D451</f>
        <v>162100</v>
      </c>
      <c r="D125" s="88">
        <f>'2) Posebni'!E25+'2) Posebni'!E217+'2) Posebni'!E303+'2) Posebni'!E392+'2) Posebni'!E424+'2) Posebni'!E451</f>
        <v>358500</v>
      </c>
      <c r="E125" s="88">
        <f>'2) Posebni'!F25+'2) Posebni'!F217+'2) Posebni'!F303+'2) Posebni'!F392+'2) Posebni'!F424+'2) Posebni'!F451</f>
        <v>520600</v>
      </c>
    </row>
    <row r="126" spans="1:5" ht="18" customHeight="1">
      <c r="A126" s="91" t="s">
        <v>610</v>
      </c>
      <c r="B126" s="87" t="s">
        <v>626</v>
      </c>
      <c r="C126" s="88">
        <f>'2) Posebni'!D26</f>
        <v>0</v>
      </c>
      <c r="D126" s="88">
        <f>'2) Posebni'!E26</f>
        <v>0</v>
      </c>
      <c r="E126" s="88">
        <f>'2) Posebni'!F26</f>
        <v>0</v>
      </c>
    </row>
    <row r="127" spans="1:5" ht="18" customHeight="1">
      <c r="A127" s="91">
        <v>424</v>
      </c>
      <c r="B127" s="87" t="s">
        <v>336</v>
      </c>
      <c r="C127" s="88">
        <f>'2) Posebni'!D425</f>
        <v>120000</v>
      </c>
      <c r="D127" s="88">
        <f>'2) Posebni'!E425</f>
        <v>0</v>
      </c>
      <c r="E127" s="88">
        <f>'2) Posebni'!F425</f>
        <v>120000</v>
      </c>
    </row>
    <row r="128" spans="1:5" ht="18" customHeight="1">
      <c r="A128" s="91">
        <v>426</v>
      </c>
      <c r="B128" s="87" t="s">
        <v>337</v>
      </c>
      <c r="C128" s="88">
        <f>'2) Posebni'!D27+'2) Posebni'!D152+'2) Posebni'!D155+'2) Posebni'!D158+'2) Posebni'!D165+'2) Posebni'!D393+'2) Posebni'!D426+'2) Posebni'!D452</f>
        <v>324000</v>
      </c>
      <c r="D128" s="88">
        <f>'2) Posebni'!E27+'2) Posebni'!E152+'2) Posebni'!E155+'2) Posebni'!E158+'2) Posebni'!E165+'2) Posebni'!E393+'2) Posebni'!E426+'2) Posebni'!E452</f>
        <v>75000</v>
      </c>
      <c r="E128" s="88">
        <f>'2) Posebni'!F27+'2) Posebni'!F152+'2) Posebni'!F155+'2) Posebni'!F158+'2) Posebni'!F165+'2) Posebni'!F393+'2) Posebni'!F426+'2) Posebni'!F452</f>
        <v>399000</v>
      </c>
    </row>
    <row r="129" ht="19.5" customHeight="1"/>
    <row r="130" spans="1:5" ht="27" customHeight="1">
      <c r="A130" s="83" t="s">
        <v>105</v>
      </c>
      <c r="B130" s="89" t="s">
        <v>13</v>
      </c>
      <c r="C130" s="82" t="s">
        <v>732</v>
      </c>
      <c r="D130" s="82" t="s">
        <v>520</v>
      </c>
      <c r="E130" s="82" t="s">
        <v>733</v>
      </c>
    </row>
    <row r="131" spans="1:5" ht="21" customHeight="1">
      <c r="A131" s="34" t="s">
        <v>422</v>
      </c>
      <c r="B131" s="13" t="s">
        <v>423</v>
      </c>
      <c r="C131" s="14">
        <f>C132</f>
        <v>0</v>
      </c>
      <c r="D131" s="14">
        <f>D132</f>
        <v>0</v>
      </c>
      <c r="E131" s="14">
        <f>E132</f>
        <v>0</v>
      </c>
    </row>
    <row r="132" spans="1:5" ht="18" customHeight="1">
      <c r="A132" s="91" t="s">
        <v>424</v>
      </c>
      <c r="B132" s="87" t="s">
        <v>421</v>
      </c>
      <c r="C132" s="88">
        <f>'2) Posebni'!D428</f>
        <v>0</v>
      </c>
      <c r="D132" s="88">
        <f>'2) Posebni'!E428</f>
        <v>0</v>
      </c>
      <c r="E132" s="88">
        <f>'2) Posebni'!F428</f>
        <v>0</v>
      </c>
    </row>
    <row r="133" spans="1:5" ht="21" customHeight="1">
      <c r="A133" s="34" t="s">
        <v>6</v>
      </c>
      <c r="B133" s="13" t="s">
        <v>7</v>
      </c>
      <c r="C133" s="14">
        <f>C134</f>
        <v>2150000</v>
      </c>
      <c r="D133" s="14">
        <f>D134</f>
        <v>898000</v>
      </c>
      <c r="E133" s="14">
        <f>E134</f>
        <v>3048000</v>
      </c>
    </row>
    <row r="134" spans="1:5" ht="18" customHeight="1">
      <c r="A134" s="91" t="s">
        <v>8</v>
      </c>
      <c r="B134" s="87" t="s">
        <v>338</v>
      </c>
      <c r="C134" s="88">
        <f>'2) Posebni'!D86+'2) Posebni'!D89+'2) Posebni'!D92+'2) Posebni'!D269+'2) Posebni'!D298+'2) Posebni'!D306+'2) Posebni'!D319+'2) Posebni'!D322+'2) Posebni'!D396</f>
        <v>2150000</v>
      </c>
      <c r="D134" s="88">
        <f>'2) Posebni'!E86+'2) Posebni'!E89+'2) Posebni'!E92+'2) Posebni'!E269+'2) Posebni'!E298+'2) Posebni'!E306+'2) Posebni'!E319+'2) Posebni'!E322+'2) Posebni'!E396</f>
        <v>898000</v>
      </c>
      <c r="E134" s="88">
        <f>'2) Posebni'!F86+'2) Posebni'!F89+'2) Posebni'!F92+'2) Posebni'!F269+'2) Posebni'!F298+'2) Posebni'!F306+'2) Posebni'!F319+'2) Posebni'!F322+'2) Posebni'!F396</f>
        <v>3048000</v>
      </c>
    </row>
    <row r="135" spans="1:5" ht="24" customHeight="1">
      <c r="A135" s="61"/>
      <c r="B135" s="81" t="s">
        <v>123</v>
      </c>
      <c r="C135" s="15">
        <f>C92+C119</f>
        <v>36415350</v>
      </c>
      <c r="D135" s="15">
        <f>D92+D119</f>
        <v>5839300</v>
      </c>
      <c r="E135" s="15">
        <f>E92+E119</f>
        <v>42254650</v>
      </c>
    </row>
    <row r="136" spans="1:5" ht="30" customHeight="1">
      <c r="A136" s="92" t="s">
        <v>649</v>
      </c>
      <c r="B136" s="81" t="s">
        <v>650</v>
      </c>
      <c r="C136" s="15">
        <f>C137+C139</f>
        <v>20000</v>
      </c>
      <c r="D136" s="15">
        <f>D137+D139</f>
        <v>2702599</v>
      </c>
      <c r="E136" s="15">
        <f>E137+E139</f>
        <v>2722599</v>
      </c>
    </row>
    <row r="137" spans="1:5" ht="21" customHeight="1">
      <c r="A137" s="34" t="s">
        <v>764</v>
      </c>
      <c r="B137" s="154" t="s">
        <v>768</v>
      </c>
      <c r="C137" s="14">
        <f aca="true" t="shared" si="1" ref="C137:E139">C138</f>
        <v>0</v>
      </c>
      <c r="D137" s="14">
        <f t="shared" si="1"/>
        <v>2689599</v>
      </c>
      <c r="E137" s="14">
        <f t="shared" si="1"/>
        <v>2689599</v>
      </c>
    </row>
    <row r="138" spans="1:5" ht="22.5" customHeight="1">
      <c r="A138" s="91" t="s">
        <v>766</v>
      </c>
      <c r="B138" s="138" t="s">
        <v>769</v>
      </c>
      <c r="C138" s="88">
        <f>'2) Posebni'!D52</f>
        <v>0</v>
      </c>
      <c r="D138" s="88">
        <f>'2) Posebni'!E52</f>
        <v>2689599</v>
      </c>
      <c r="E138" s="88">
        <f>'2) Posebni'!F52</f>
        <v>2689599</v>
      </c>
    </row>
    <row r="139" spans="1:5" ht="21" customHeight="1">
      <c r="A139" s="34" t="s">
        <v>645</v>
      </c>
      <c r="B139" s="154" t="s">
        <v>651</v>
      </c>
      <c r="C139" s="14">
        <f t="shared" si="1"/>
        <v>20000</v>
      </c>
      <c r="D139" s="14">
        <f t="shared" si="1"/>
        <v>13000</v>
      </c>
      <c r="E139" s="14">
        <f t="shared" si="1"/>
        <v>33000</v>
      </c>
    </row>
    <row r="140" spans="1:5" ht="22.5" customHeight="1">
      <c r="A140" s="91" t="s">
        <v>739</v>
      </c>
      <c r="B140" s="156" t="s">
        <v>742</v>
      </c>
      <c r="C140" s="88">
        <f>'2) Posebni'!D55</f>
        <v>20000</v>
      </c>
      <c r="D140" s="88">
        <f>'2) Posebni'!E55</f>
        <v>13000</v>
      </c>
      <c r="E140" s="88">
        <f>'2) Posebni'!F55</f>
        <v>33000</v>
      </c>
    </row>
    <row r="141" spans="1:5" ht="24" customHeight="1">
      <c r="A141" s="61"/>
      <c r="B141" s="81" t="s">
        <v>672</v>
      </c>
      <c r="C141" s="15">
        <f>C135+C136</f>
        <v>36435350</v>
      </c>
      <c r="D141" s="15">
        <f>D135+D136</f>
        <v>8541899</v>
      </c>
      <c r="E141" s="15">
        <f>E135+E136</f>
        <v>44977249</v>
      </c>
    </row>
    <row r="142" spans="1:5" ht="28.5" customHeight="1">
      <c r="A142" s="26"/>
      <c r="B142" s="26"/>
      <c r="C142" s="26"/>
      <c r="D142" s="26"/>
      <c r="E142" s="26"/>
    </row>
    <row r="143" spans="1:5" ht="29.25" customHeight="1">
      <c r="A143" s="26"/>
      <c r="B143" s="26"/>
      <c r="C143" s="26"/>
      <c r="D143" s="26"/>
      <c r="E143" s="26"/>
    </row>
    <row r="144" spans="1:5" ht="38.25" customHeight="1">
      <c r="A144" s="26"/>
      <c r="B144" s="26"/>
      <c r="C144" s="26"/>
      <c r="D144" s="26"/>
      <c r="E144" s="26"/>
    </row>
    <row r="145" spans="1:5" ht="24" customHeight="1">
      <c r="A145" s="52" t="s">
        <v>124</v>
      </c>
      <c r="B145" s="27"/>
      <c r="C145" s="26"/>
      <c r="D145" s="26"/>
      <c r="E145" s="26"/>
    </row>
    <row r="146" spans="1:5" ht="24.75" customHeight="1">
      <c r="A146" s="26"/>
      <c r="B146" s="26"/>
      <c r="C146" s="26"/>
      <c r="D146" s="26"/>
      <c r="E146" s="26"/>
    </row>
    <row r="147" spans="1:5" s="96" customFormat="1" ht="20.25" customHeight="1">
      <c r="A147" s="160" t="s">
        <v>86</v>
      </c>
      <c r="B147" s="160"/>
      <c r="C147" s="160"/>
      <c r="D147" s="160"/>
      <c r="E147" s="160"/>
    </row>
    <row r="148" s="96" customFormat="1" ht="18.75" customHeight="1"/>
    <row r="149" s="96" customFormat="1" ht="12">
      <c r="A149" s="96" t="s">
        <v>735</v>
      </c>
    </row>
    <row r="150" s="96" customFormat="1" ht="12">
      <c r="A150" s="96" t="s">
        <v>800</v>
      </c>
    </row>
    <row r="151" s="96" customFormat="1" ht="12">
      <c r="A151" s="96" t="s">
        <v>736</v>
      </c>
    </row>
    <row r="152" spans="1:5" ht="12" customHeight="1">
      <c r="A152" s="26"/>
      <c r="B152" s="26"/>
      <c r="C152" s="26"/>
      <c r="D152" s="26"/>
      <c r="E152" s="26"/>
    </row>
    <row r="153" spans="1:5" ht="33.75" customHeight="1">
      <c r="A153" s="26"/>
      <c r="B153" s="26"/>
      <c r="C153" s="26"/>
      <c r="D153" s="26"/>
      <c r="E153" s="26"/>
    </row>
    <row r="154" ht="50.25" customHeight="1"/>
    <row r="155" ht="30" customHeight="1">
      <c r="A155" s="52" t="s">
        <v>88</v>
      </c>
    </row>
    <row r="156" ht="32.25" customHeight="1"/>
    <row r="158" spans="1:5" s="96" customFormat="1" ht="21" customHeight="1">
      <c r="A158" s="160" t="s">
        <v>89</v>
      </c>
      <c r="B158" s="160"/>
      <c r="C158" s="160"/>
      <c r="D158" s="160"/>
      <c r="E158" s="160"/>
    </row>
    <row r="159" s="96" customFormat="1" ht="12"/>
    <row r="160" s="96" customFormat="1" ht="15" customHeight="1">
      <c r="A160" s="96" t="s">
        <v>756</v>
      </c>
    </row>
    <row r="161" s="96" customFormat="1" ht="15" customHeight="1"/>
    <row r="162" s="96" customFormat="1" ht="15" customHeight="1">
      <c r="A162" s="96" t="s">
        <v>757</v>
      </c>
    </row>
    <row r="163" s="96" customFormat="1" ht="15" customHeight="1">
      <c r="A163" s="96" t="s">
        <v>758</v>
      </c>
    </row>
    <row r="164" s="96" customFormat="1" ht="15" customHeight="1">
      <c r="A164" s="96" t="s">
        <v>759</v>
      </c>
    </row>
    <row r="165" s="96" customFormat="1" ht="15" customHeight="1">
      <c r="A165" s="96" t="s">
        <v>760</v>
      </c>
    </row>
    <row r="166" s="96" customFormat="1" ht="15" customHeight="1">
      <c r="A166" s="96" t="s">
        <v>761</v>
      </c>
    </row>
    <row r="167" s="96" customFormat="1" ht="15" customHeight="1"/>
    <row r="168" s="96" customFormat="1" ht="12"/>
    <row r="169" spans="1:5" s="96" customFormat="1" ht="20.25" customHeight="1">
      <c r="A169" s="160" t="s">
        <v>100</v>
      </c>
      <c r="B169" s="160"/>
      <c r="C169" s="160"/>
      <c r="D169" s="160"/>
      <c r="E169" s="160"/>
    </row>
    <row r="170" s="96" customFormat="1" ht="18" customHeight="1"/>
    <row r="171" s="96" customFormat="1" ht="15" customHeight="1">
      <c r="A171" s="96" t="s">
        <v>762</v>
      </c>
    </row>
    <row r="172" s="96" customFormat="1" ht="15" customHeight="1">
      <c r="A172" s="96" t="s">
        <v>522</v>
      </c>
    </row>
    <row r="173" s="96" customFormat="1" ht="28.5" customHeight="1"/>
    <row r="174" spans="1:5" s="96" customFormat="1" ht="15" customHeight="1">
      <c r="A174" s="160" t="s">
        <v>90</v>
      </c>
      <c r="B174" s="160"/>
      <c r="C174" s="160"/>
      <c r="D174" s="160"/>
      <c r="E174" s="160"/>
    </row>
    <row r="175" spans="1:5" s="96" customFormat="1" ht="15" customHeight="1">
      <c r="A175" s="160" t="s">
        <v>91</v>
      </c>
      <c r="B175" s="160"/>
      <c r="C175" s="160"/>
      <c r="D175" s="160"/>
      <c r="E175" s="160"/>
    </row>
    <row r="176" spans="1:5" s="96" customFormat="1" ht="15" customHeight="1">
      <c r="A176" s="161" t="s">
        <v>92</v>
      </c>
      <c r="B176" s="161"/>
      <c r="C176" s="161"/>
      <c r="D176" s="161"/>
      <c r="E176" s="161"/>
    </row>
    <row r="177" spans="1:5" ht="15" customHeight="1">
      <c r="A177" s="161" t="s">
        <v>177</v>
      </c>
      <c r="B177" s="161"/>
      <c r="C177" s="161"/>
      <c r="D177" s="161"/>
      <c r="E177" s="161"/>
    </row>
    <row r="178" ht="15" customHeight="1"/>
    <row r="179" ht="15" customHeight="1"/>
    <row r="180" s="96" customFormat="1" ht="15" customHeight="1">
      <c r="A180" s="96" t="s">
        <v>763</v>
      </c>
    </row>
    <row r="181" s="96" customFormat="1" ht="15" customHeight="1">
      <c r="A181" s="96" t="s">
        <v>803</v>
      </c>
    </row>
    <row r="182" s="96" customFormat="1" ht="12"/>
    <row r="183" s="96" customFormat="1" ht="16.5" customHeight="1">
      <c r="A183" s="96" t="s">
        <v>804</v>
      </c>
    </row>
    <row r="184" s="96" customFormat="1" ht="7.5" customHeight="1"/>
    <row r="185" s="96" customFormat="1" ht="14.25" customHeight="1" hidden="1"/>
    <row r="186" spans="3:5" s="96" customFormat="1" ht="12.75" customHeight="1" hidden="1">
      <c r="C186" s="98"/>
      <c r="D186" s="98"/>
      <c r="E186" s="98"/>
    </row>
    <row r="187" spans="3:5" s="96" customFormat="1" ht="3.75" customHeight="1">
      <c r="C187" s="98"/>
      <c r="D187" s="98"/>
      <c r="E187" s="98"/>
    </row>
    <row r="188" spans="2:5" s="96" customFormat="1" ht="21.75" customHeight="1">
      <c r="B188" s="167" t="s">
        <v>193</v>
      </c>
      <c r="C188" s="167"/>
      <c r="D188" s="167"/>
      <c r="E188" s="167"/>
    </row>
    <row r="189" spans="3:5" s="96" customFormat="1" ht="8.25" customHeight="1">
      <c r="C189" s="166"/>
      <c r="D189" s="166"/>
      <c r="E189" s="166"/>
    </row>
    <row r="190" spans="2:5" s="96" customFormat="1" ht="33.75" customHeight="1">
      <c r="B190" s="99"/>
      <c r="C190" s="100"/>
      <c r="D190" s="100"/>
      <c r="E190" s="100"/>
    </row>
    <row r="191" spans="3:5" s="96" customFormat="1" ht="13.5">
      <c r="C191" s="165" t="s">
        <v>799</v>
      </c>
      <c r="D191" s="165"/>
      <c r="E191" s="165"/>
    </row>
  </sheetData>
  <sheetProtection/>
  <mergeCells count="17">
    <mergeCell ref="C191:E191"/>
    <mergeCell ref="C189:E189"/>
    <mergeCell ref="A177:E177"/>
    <mergeCell ref="A11:E11"/>
    <mergeCell ref="A169:E169"/>
    <mergeCell ref="A158:E158"/>
    <mergeCell ref="B188:E188"/>
    <mergeCell ref="B4:D4"/>
    <mergeCell ref="A5:E5"/>
    <mergeCell ref="A6:E6"/>
    <mergeCell ref="A174:E174"/>
    <mergeCell ref="A175:E175"/>
    <mergeCell ref="A176:E176"/>
    <mergeCell ref="A147:E147"/>
    <mergeCell ref="A7:E7"/>
    <mergeCell ref="A16:B16"/>
    <mergeCell ref="A42:E42"/>
  </mergeCells>
  <printOptions/>
  <pageMargins left="0.7480314960629921" right="0.5511811023622047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53"/>
  <sheetViews>
    <sheetView view="pageLayout" zoomScaleSheetLayoutView="50" workbookViewId="0" topLeftCell="A328">
      <selection activeCell="F344" sqref="F344"/>
    </sheetView>
  </sheetViews>
  <sheetFormatPr defaultColWidth="9.140625" defaultRowHeight="12.75"/>
  <cols>
    <col min="1" max="1" width="6.7109375" style="79" customWidth="1"/>
    <col min="2" max="2" width="6.8515625" style="49" customWidth="1"/>
    <col min="3" max="3" width="47.421875" style="49" customWidth="1"/>
    <col min="4" max="4" width="10.28125" style="49" customWidth="1"/>
    <col min="5" max="5" width="11.8515625" style="49" customWidth="1"/>
    <col min="6" max="6" width="10.28125" style="49" customWidth="1"/>
    <col min="7" max="7" width="10.00390625" style="49" customWidth="1"/>
    <col min="8" max="8" width="9.28125" style="49" customWidth="1"/>
    <col min="9" max="9" width="10.00390625" style="49" customWidth="1"/>
    <col min="10" max="10" width="10.28125" style="49" customWidth="1"/>
    <col min="11" max="11" width="8.00390625" style="49" customWidth="1"/>
    <col min="12" max="12" width="8.421875" style="49" customWidth="1"/>
    <col min="13" max="13" width="8.7109375" style="49" customWidth="1"/>
    <col min="14" max="14" width="10.57421875" style="49" customWidth="1"/>
    <col min="15" max="16384" width="9.140625" style="49" customWidth="1"/>
  </cols>
  <sheetData>
    <row r="1" ht="9" customHeight="1"/>
    <row r="2" spans="1:14" s="55" customFormat="1" ht="15" customHeight="1">
      <c r="A2" s="168" t="s">
        <v>16</v>
      </c>
      <c r="B2" s="168" t="s">
        <v>230</v>
      </c>
      <c r="C2" s="169" t="s">
        <v>26</v>
      </c>
      <c r="D2" s="168" t="s">
        <v>753</v>
      </c>
      <c r="E2" s="168" t="s">
        <v>520</v>
      </c>
      <c r="F2" s="170" t="s">
        <v>755</v>
      </c>
      <c r="G2" s="169" t="s">
        <v>754</v>
      </c>
      <c r="H2" s="169"/>
      <c r="I2" s="169"/>
      <c r="J2" s="169"/>
      <c r="K2" s="169"/>
      <c r="L2" s="169"/>
      <c r="M2" s="169"/>
      <c r="N2" s="169"/>
    </row>
    <row r="3" spans="1:14" s="55" customFormat="1" ht="53.25" customHeight="1">
      <c r="A3" s="169"/>
      <c r="B3" s="169"/>
      <c r="C3" s="169"/>
      <c r="D3" s="169"/>
      <c r="E3" s="169"/>
      <c r="F3" s="171"/>
      <c r="G3" s="53" t="s">
        <v>720</v>
      </c>
      <c r="H3" s="53" t="s">
        <v>17</v>
      </c>
      <c r="I3" s="53" t="s">
        <v>163</v>
      </c>
      <c r="J3" s="53" t="s">
        <v>164</v>
      </c>
      <c r="K3" s="53" t="s">
        <v>18</v>
      </c>
      <c r="L3" s="53" t="s">
        <v>721</v>
      </c>
      <c r="M3" s="53" t="s">
        <v>712</v>
      </c>
      <c r="N3" s="53" t="s">
        <v>269</v>
      </c>
    </row>
    <row r="4" spans="1:14" s="55" customFormat="1" ht="10.5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</row>
    <row r="5" spans="1:14" s="11" customFormat="1" ht="45.75" customHeight="1">
      <c r="A5" s="195" t="s">
        <v>738</v>
      </c>
      <c r="B5" s="196"/>
      <c r="C5" s="197"/>
      <c r="D5" s="113">
        <f>D6+D376+D406+D435</f>
        <v>36435350</v>
      </c>
      <c r="E5" s="113">
        <f>E6+E376+E406+E435</f>
        <v>8541899</v>
      </c>
      <c r="F5" s="113">
        <f aca="true" t="shared" si="0" ref="F5:F17">SUM(G5:N5)</f>
        <v>44977249</v>
      </c>
      <c r="G5" s="113">
        <f aca="true" t="shared" si="1" ref="G5:N5">G6+G376+G406+G435</f>
        <v>21082600</v>
      </c>
      <c r="H5" s="113">
        <f t="shared" si="1"/>
        <v>4322350</v>
      </c>
      <c r="I5" s="113">
        <f t="shared" si="1"/>
        <v>7521000</v>
      </c>
      <c r="J5" s="113">
        <f t="shared" si="1"/>
        <v>3523800</v>
      </c>
      <c r="K5" s="113">
        <f t="shared" si="1"/>
        <v>11000</v>
      </c>
      <c r="L5" s="113">
        <f t="shared" si="1"/>
        <v>97000</v>
      </c>
      <c r="M5" s="113">
        <f t="shared" si="1"/>
        <v>2705550</v>
      </c>
      <c r="N5" s="113">
        <f t="shared" si="1"/>
        <v>5713949</v>
      </c>
    </row>
    <row r="6" spans="1:14" s="11" customFormat="1" ht="36" customHeight="1">
      <c r="A6" s="114"/>
      <c r="B6" s="198" t="s">
        <v>387</v>
      </c>
      <c r="C6" s="199"/>
      <c r="D6" s="117">
        <f>D7+D28+D40+D49+D60+D79+D96+D109+D120+D149+D159+D183+D187+D198+D218+D228+D240+D253+D276+D323+D327+D334+D347</f>
        <v>31066700</v>
      </c>
      <c r="E6" s="117">
        <f>E7+E28+E40+E49+E60+E79+E96+E109+E120+E149+E159+E183+E187+E198+E218+E228+E240+E253+E276+E323+E327+E334+E347</f>
        <v>7761349</v>
      </c>
      <c r="F6" s="117">
        <f t="shared" si="0"/>
        <v>38828049</v>
      </c>
      <c r="G6" s="117">
        <f aca="true" t="shared" si="2" ref="G6:N6">G7+G28+G40+G49+G60+G79+G96+G109+G120+G149+G159+G183+G187+G198+G218+G228+G240+G253+G276+G323+G327+G334+G347</f>
        <v>16526350</v>
      </c>
      <c r="H6" s="117">
        <f t="shared" si="2"/>
        <v>4300000</v>
      </c>
      <c r="I6" s="117">
        <f t="shared" si="2"/>
        <v>6721000</v>
      </c>
      <c r="J6" s="117">
        <f t="shared" si="2"/>
        <v>3251800</v>
      </c>
      <c r="K6" s="117">
        <f t="shared" si="2"/>
        <v>0</v>
      </c>
      <c r="L6" s="117">
        <f t="shared" si="2"/>
        <v>97000</v>
      </c>
      <c r="M6" s="117">
        <f t="shared" si="2"/>
        <v>2705550</v>
      </c>
      <c r="N6" s="117">
        <f t="shared" si="2"/>
        <v>5226349</v>
      </c>
    </row>
    <row r="7" spans="1:14" s="11" customFormat="1" ht="27.75" customHeight="1">
      <c r="A7" s="109"/>
      <c r="B7" s="192" t="s">
        <v>231</v>
      </c>
      <c r="C7" s="192"/>
      <c r="D7" s="15">
        <f>D8+D18+D23</f>
        <v>5541150</v>
      </c>
      <c r="E7" s="15">
        <f>E8+E18+E23</f>
        <v>361350</v>
      </c>
      <c r="F7" s="15">
        <f t="shared" si="0"/>
        <v>5902500</v>
      </c>
      <c r="G7" s="15">
        <f>G8+G18+G23</f>
        <v>3992500</v>
      </c>
      <c r="H7" s="15">
        <f>H8+H18+H23</f>
        <v>735000</v>
      </c>
      <c r="I7" s="15">
        <f aca="true" t="shared" si="3" ref="I7:N7">I8+I18+I23</f>
        <v>0</v>
      </c>
      <c r="J7" s="15">
        <f t="shared" si="3"/>
        <v>45000</v>
      </c>
      <c r="K7" s="15">
        <f t="shared" si="3"/>
        <v>0</v>
      </c>
      <c r="L7" s="15">
        <f t="shared" si="3"/>
        <v>20000</v>
      </c>
      <c r="M7" s="15">
        <f t="shared" si="3"/>
        <v>0</v>
      </c>
      <c r="N7" s="15">
        <f t="shared" si="3"/>
        <v>1110000</v>
      </c>
    </row>
    <row r="8" spans="1:14" s="11" customFormat="1" ht="24" customHeight="1">
      <c r="A8" s="102" t="s">
        <v>5</v>
      </c>
      <c r="B8" s="194" t="s">
        <v>232</v>
      </c>
      <c r="C8" s="194"/>
      <c r="D8" s="20">
        <f>D9+D13</f>
        <v>5276150</v>
      </c>
      <c r="E8" s="20">
        <f>E9+E13</f>
        <v>86350</v>
      </c>
      <c r="F8" s="119">
        <f t="shared" si="0"/>
        <v>5362500</v>
      </c>
      <c r="G8" s="20">
        <f aca="true" t="shared" si="4" ref="G8:N8">G9+G13</f>
        <v>3652500</v>
      </c>
      <c r="H8" s="20">
        <f t="shared" si="4"/>
        <v>735000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20000</v>
      </c>
      <c r="M8" s="20">
        <f t="shared" si="4"/>
        <v>0</v>
      </c>
      <c r="N8" s="20">
        <f t="shared" si="4"/>
        <v>955000</v>
      </c>
    </row>
    <row r="9" spans="1:14" s="11" customFormat="1" ht="18" customHeight="1">
      <c r="A9" s="104"/>
      <c r="B9" s="61">
        <v>31</v>
      </c>
      <c r="C9" s="62" t="s">
        <v>9</v>
      </c>
      <c r="D9" s="63">
        <f>D10+D11+D12</f>
        <v>3803650</v>
      </c>
      <c r="E9" s="63">
        <f>E10+E11+E12</f>
        <v>-38650</v>
      </c>
      <c r="F9" s="64">
        <f t="shared" si="0"/>
        <v>3765000</v>
      </c>
      <c r="G9" s="63">
        <f aca="true" t="shared" si="5" ref="G9:N9">G10+G11+G12</f>
        <v>2075000</v>
      </c>
      <c r="H9" s="63">
        <f>H10+H11+H12</f>
        <v>735000</v>
      </c>
      <c r="I9" s="63">
        <f t="shared" si="5"/>
        <v>0</v>
      </c>
      <c r="J9" s="63">
        <f t="shared" si="5"/>
        <v>0</v>
      </c>
      <c r="K9" s="63">
        <f t="shared" si="5"/>
        <v>0</v>
      </c>
      <c r="L9" s="63">
        <f t="shared" si="5"/>
        <v>0</v>
      </c>
      <c r="M9" s="63">
        <f>M10+M11+M12</f>
        <v>0</v>
      </c>
      <c r="N9" s="63">
        <f t="shared" si="5"/>
        <v>955000</v>
      </c>
    </row>
    <row r="10" spans="1:14" s="96" customFormat="1" ht="15" customHeight="1">
      <c r="A10" s="105"/>
      <c r="B10" s="93">
        <v>311</v>
      </c>
      <c r="C10" s="94" t="s">
        <v>339</v>
      </c>
      <c r="D10" s="59">
        <v>3200000</v>
      </c>
      <c r="E10" s="59">
        <f>F10-D10</f>
        <v>-100000</v>
      </c>
      <c r="F10" s="95">
        <f t="shared" si="0"/>
        <v>3100000</v>
      </c>
      <c r="G10" s="59">
        <v>1585000</v>
      </c>
      <c r="H10" s="59">
        <v>660000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855000</v>
      </c>
    </row>
    <row r="11" spans="1:14" s="96" customFormat="1" ht="15" customHeight="1">
      <c r="A11" s="105"/>
      <c r="B11" s="93">
        <v>312</v>
      </c>
      <c r="C11" s="94" t="s">
        <v>340</v>
      </c>
      <c r="D11" s="59">
        <v>120000</v>
      </c>
      <c r="E11" s="59">
        <f aca="true" t="shared" si="6" ref="E11:E17">F11-D11</f>
        <v>70000</v>
      </c>
      <c r="F11" s="95">
        <f t="shared" si="0"/>
        <v>190000</v>
      </c>
      <c r="G11" s="59">
        <v>190000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s="96" customFormat="1" ht="15" customHeight="1">
      <c r="A12" s="105"/>
      <c r="B12" s="93">
        <v>313</v>
      </c>
      <c r="C12" s="94" t="s">
        <v>341</v>
      </c>
      <c r="D12" s="59">
        <v>483650</v>
      </c>
      <c r="E12" s="59">
        <f t="shared" si="6"/>
        <v>-8650</v>
      </c>
      <c r="F12" s="95">
        <f t="shared" si="0"/>
        <v>475000</v>
      </c>
      <c r="G12" s="59">
        <v>300000</v>
      </c>
      <c r="H12" s="59">
        <v>75000</v>
      </c>
      <c r="I12" s="59">
        <v>0</v>
      </c>
      <c r="J12" s="59">
        <v>0</v>
      </c>
      <c r="K12" s="57">
        <v>0</v>
      </c>
      <c r="L12" s="57">
        <v>0</v>
      </c>
      <c r="M12" s="57">
        <v>0</v>
      </c>
      <c r="N12" s="59">
        <v>100000</v>
      </c>
    </row>
    <row r="13" spans="1:14" s="11" customFormat="1" ht="18" customHeight="1">
      <c r="A13" s="104"/>
      <c r="B13" s="61">
        <v>32</v>
      </c>
      <c r="C13" s="62" t="s">
        <v>10</v>
      </c>
      <c r="D13" s="63">
        <f>D14+D15+D16+D17</f>
        <v>1472500</v>
      </c>
      <c r="E13" s="63">
        <f>E14+E15+E16+E17</f>
        <v>125000</v>
      </c>
      <c r="F13" s="64">
        <f t="shared" si="0"/>
        <v>1597500</v>
      </c>
      <c r="G13" s="63">
        <f>G14+G15+G16+G17</f>
        <v>1577500</v>
      </c>
      <c r="H13" s="63">
        <f>H14+H15+H16+H17</f>
        <v>0</v>
      </c>
      <c r="I13" s="63">
        <f aca="true" t="shared" si="7" ref="I13:N13">I14+I15+I16+I17</f>
        <v>0</v>
      </c>
      <c r="J13" s="63">
        <f t="shared" si="7"/>
        <v>0</v>
      </c>
      <c r="K13" s="63">
        <f t="shared" si="7"/>
        <v>0</v>
      </c>
      <c r="L13" s="63">
        <f t="shared" si="7"/>
        <v>20000</v>
      </c>
      <c r="M13" s="63">
        <f t="shared" si="7"/>
        <v>0</v>
      </c>
      <c r="N13" s="63">
        <f t="shared" si="7"/>
        <v>0</v>
      </c>
    </row>
    <row r="14" spans="1:14" s="96" customFormat="1" ht="15" customHeight="1">
      <c r="A14" s="105"/>
      <c r="B14" s="93">
        <v>321</v>
      </c>
      <c r="C14" s="94" t="s">
        <v>342</v>
      </c>
      <c r="D14" s="59">
        <v>175500</v>
      </c>
      <c r="E14" s="59">
        <f t="shared" si="6"/>
        <v>20000</v>
      </c>
      <c r="F14" s="95">
        <f t="shared" si="0"/>
        <v>195500</v>
      </c>
      <c r="G14" s="59">
        <v>195500</v>
      </c>
      <c r="H14" s="59">
        <v>0</v>
      </c>
      <c r="I14" s="59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</row>
    <row r="15" spans="1:14" s="96" customFormat="1" ht="15" customHeight="1">
      <c r="A15" s="105"/>
      <c r="B15" s="93">
        <v>322</v>
      </c>
      <c r="C15" s="94" t="s">
        <v>343</v>
      </c>
      <c r="D15" s="59">
        <v>337000</v>
      </c>
      <c r="E15" s="59">
        <f t="shared" si="6"/>
        <v>5000</v>
      </c>
      <c r="F15" s="95">
        <f t="shared" si="0"/>
        <v>342000</v>
      </c>
      <c r="G15" s="59">
        <v>342000</v>
      </c>
      <c r="H15" s="59">
        <v>0</v>
      </c>
      <c r="I15" s="59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s="96" customFormat="1" ht="15" customHeight="1">
      <c r="A16" s="105"/>
      <c r="B16" s="93">
        <v>323</v>
      </c>
      <c r="C16" s="94" t="s">
        <v>345</v>
      </c>
      <c r="D16" s="59">
        <v>900000</v>
      </c>
      <c r="E16" s="59">
        <f t="shared" si="6"/>
        <v>90000</v>
      </c>
      <c r="F16" s="95">
        <f t="shared" si="0"/>
        <v>990000</v>
      </c>
      <c r="G16" s="59">
        <v>970000</v>
      </c>
      <c r="H16" s="59">
        <v>0</v>
      </c>
      <c r="I16" s="59">
        <f>SUM(I17:I17)</f>
        <v>0</v>
      </c>
      <c r="J16" s="57">
        <v>0</v>
      </c>
      <c r="K16" s="57">
        <v>0</v>
      </c>
      <c r="L16" s="57">
        <v>20000</v>
      </c>
      <c r="M16" s="57">
        <v>0</v>
      </c>
      <c r="N16" s="57">
        <v>0</v>
      </c>
    </row>
    <row r="17" spans="1:14" s="96" customFormat="1" ht="15" customHeight="1">
      <c r="A17" s="105"/>
      <c r="B17" s="93" t="s">
        <v>176</v>
      </c>
      <c r="C17" s="94" t="s">
        <v>344</v>
      </c>
      <c r="D17" s="59">
        <v>60000</v>
      </c>
      <c r="E17" s="59">
        <f t="shared" si="6"/>
        <v>10000</v>
      </c>
      <c r="F17" s="95">
        <f t="shared" si="0"/>
        <v>70000</v>
      </c>
      <c r="G17" s="59">
        <v>70000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 s="11" customFormat="1" ht="25.5" customHeight="1">
      <c r="A18" s="102" t="s">
        <v>5</v>
      </c>
      <c r="B18" s="193" t="s">
        <v>629</v>
      </c>
      <c r="C18" s="191"/>
      <c r="D18" s="20">
        <f>D19</f>
        <v>185000</v>
      </c>
      <c r="E18" s="20">
        <f>E19</f>
        <v>20000</v>
      </c>
      <c r="F18" s="119">
        <f aca="true" t="shared" si="8" ref="F18:F48">SUM(G18:N18)</f>
        <v>205000</v>
      </c>
      <c r="G18" s="20">
        <f aca="true" t="shared" si="9" ref="G18:N18">G19</f>
        <v>205000</v>
      </c>
      <c r="H18" s="20">
        <f t="shared" si="9"/>
        <v>0</v>
      </c>
      <c r="I18" s="20">
        <f t="shared" si="9"/>
        <v>0</v>
      </c>
      <c r="J18" s="20">
        <f t="shared" si="9"/>
        <v>0</v>
      </c>
      <c r="K18" s="20">
        <f t="shared" si="9"/>
        <v>0</v>
      </c>
      <c r="L18" s="20">
        <f t="shared" si="9"/>
        <v>0</v>
      </c>
      <c r="M18" s="20">
        <f t="shared" si="9"/>
        <v>0</v>
      </c>
      <c r="N18" s="20">
        <f t="shared" si="9"/>
        <v>0</v>
      </c>
    </row>
    <row r="19" spans="1:14" s="11" customFormat="1" ht="18" customHeight="1">
      <c r="A19" s="104"/>
      <c r="B19" s="61">
        <v>32</v>
      </c>
      <c r="C19" s="62" t="s">
        <v>11</v>
      </c>
      <c r="D19" s="63">
        <f>D20+D21+D22</f>
        <v>185000</v>
      </c>
      <c r="E19" s="63">
        <f>E20+E21+E22</f>
        <v>20000</v>
      </c>
      <c r="F19" s="64">
        <f t="shared" si="8"/>
        <v>205000</v>
      </c>
      <c r="G19" s="63">
        <f>G20+G21+G22</f>
        <v>205000</v>
      </c>
      <c r="H19" s="63">
        <f aca="true" t="shared" si="10" ref="H19:N19">H20+H21+H22</f>
        <v>0</v>
      </c>
      <c r="I19" s="63">
        <f t="shared" si="10"/>
        <v>0</v>
      </c>
      <c r="J19" s="63">
        <f t="shared" si="10"/>
        <v>0</v>
      </c>
      <c r="K19" s="63">
        <f t="shared" si="10"/>
        <v>0</v>
      </c>
      <c r="L19" s="63">
        <f t="shared" si="10"/>
        <v>0</v>
      </c>
      <c r="M19" s="63">
        <f>M20+M21+M22</f>
        <v>0</v>
      </c>
      <c r="N19" s="63">
        <f t="shared" si="10"/>
        <v>0</v>
      </c>
    </row>
    <row r="20" spans="1:14" s="96" customFormat="1" ht="15" customHeight="1">
      <c r="A20" s="105"/>
      <c r="B20" s="93">
        <v>323</v>
      </c>
      <c r="C20" s="94" t="s">
        <v>345</v>
      </c>
      <c r="D20" s="59">
        <v>20000</v>
      </c>
      <c r="E20" s="59">
        <f>F20-D20</f>
        <v>5000</v>
      </c>
      <c r="F20" s="95">
        <f t="shared" si="8"/>
        <v>25000</v>
      </c>
      <c r="G20" s="59">
        <v>25000</v>
      </c>
      <c r="H20" s="59">
        <f>SUM(H21:H21)</f>
        <v>0</v>
      </c>
      <c r="I20" s="59">
        <f>SUM(I21:I21)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</row>
    <row r="21" spans="1:14" s="96" customFormat="1" ht="15" customHeight="1">
      <c r="A21" s="105"/>
      <c r="B21" s="93" t="s">
        <v>182</v>
      </c>
      <c r="C21" s="94" t="s">
        <v>350</v>
      </c>
      <c r="D21" s="59">
        <v>0</v>
      </c>
      <c r="E21" s="59">
        <f>F21-D21</f>
        <v>5000</v>
      </c>
      <c r="F21" s="95">
        <f t="shared" si="8"/>
        <v>5000</v>
      </c>
      <c r="G21" s="59">
        <v>5000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s="96" customFormat="1" ht="15" customHeight="1">
      <c r="A22" s="105"/>
      <c r="B22" s="93">
        <v>329</v>
      </c>
      <c r="C22" s="94" t="s">
        <v>344</v>
      </c>
      <c r="D22" s="59">
        <v>165000</v>
      </c>
      <c r="E22" s="59">
        <f>F22-D22</f>
        <v>10000</v>
      </c>
      <c r="F22" s="95">
        <f t="shared" si="8"/>
        <v>175000</v>
      </c>
      <c r="G22" s="59">
        <v>175000</v>
      </c>
      <c r="H22" s="59">
        <v>0</v>
      </c>
      <c r="I22" s="59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</row>
    <row r="23" spans="1:14" s="11" customFormat="1" ht="24" customHeight="1">
      <c r="A23" s="102" t="s">
        <v>5</v>
      </c>
      <c r="B23" s="190" t="s">
        <v>523</v>
      </c>
      <c r="C23" s="191"/>
      <c r="D23" s="14">
        <f>D24</f>
        <v>80000</v>
      </c>
      <c r="E23" s="14">
        <f>E24</f>
        <v>255000</v>
      </c>
      <c r="F23" s="115">
        <f t="shared" si="8"/>
        <v>335000</v>
      </c>
      <c r="G23" s="14">
        <f aca="true" t="shared" si="11" ref="G23:N23">G24</f>
        <v>135000</v>
      </c>
      <c r="H23" s="14">
        <f t="shared" si="11"/>
        <v>0</v>
      </c>
      <c r="I23" s="14">
        <f t="shared" si="11"/>
        <v>0</v>
      </c>
      <c r="J23" s="14">
        <f t="shared" si="11"/>
        <v>45000</v>
      </c>
      <c r="K23" s="14">
        <f t="shared" si="11"/>
        <v>0</v>
      </c>
      <c r="L23" s="14">
        <f t="shared" si="11"/>
        <v>0</v>
      </c>
      <c r="M23" s="14">
        <f t="shared" si="11"/>
        <v>0</v>
      </c>
      <c r="N23" s="14">
        <f t="shared" si="11"/>
        <v>155000</v>
      </c>
    </row>
    <row r="24" spans="1:14" s="11" customFormat="1" ht="18" customHeight="1">
      <c r="A24" s="104"/>
      <c r="B24" s="61">
        <v>42</v>
      </c>
      <c r="C24" s="62" t="s">
        <v>348</v>
      </c>
      <c r="D24" s="63">
        <f>D25+D27+D26</f>
        <v>80000</v>
      </c>
      <c r="E24" s="63">
        <f>E25+E27+E26</f>
        <v>255000</v>
      </c>
      <c r="F24" s="63">
        <f t="shared" si="8"/>
        <v>335000</v>
      </c>
      <c r="G24" s="63">
        <f>G25+G27+G26</f>
        <v>135000</v>
      </c>
      <c r="H24" s="63">
        <f aca="true" t="shared" si="12" ref="H24:M24">H25+H27+H26</f>
        <v>0</v>
      </c>
      <c r="I24" s="63">
        <f t="shared" si="12"/>
        <v>0</v>
      </c>
      <c r="J24" s="63">
        <f t="shared" si="12"/>
        <v>45000</v>
      </c>
      <c r="K24" s="63">
        <f t="shared" si="12"/>
        <v>0</v>
      </c>
      <c r="L24" s="63">
        <f t="shared" si="12"/>
        <v>0</v>
      </c>
      <c r="M24" s="63">
        <f t="shared" si="12"/>
        <v>0</v>
      </c>
      <c r="N24" s="63">
        <f>N25+N27</f>
        <v>155000</v>
      </c>
    </row>
    <row r="25" spans="1:14" s="96" customFormat="1" ht="15" customHeight="1">
      <c r="A25" s="105"/>
      <c r="B25" s="93">
        <v>422</v>
      </c>
      <c r="C25" s="94" t="s">
        <v>346</v>
      </c>
      <c r="D25" s="59">
        <v>70000</v>
      </c>
      <c r="E25" s="59">
        <f>F25-D25</f>
        <v>180000</v>
      </c>
      <c r="F25" s="59">
        <f t="shared" si="8"/>
        <v>250000</v>
      </c>
      <c r="G25" s="59">
        <v>50000</v>
      </c>
      <c r="H25" s="57">
        <v>0</v>
      </c>
      <c r="I25" s="57">
        <v>0</v>
      </c>
      <c r="J25" s="59">
        <v>45000</v>
      </c>
      <c r="K25" s="57">
        <v>0</v>
      </c>
      <c r="L25" s="59">
        <v>0</v>
      </c>
      <c r="M25" s="57">
        <v>0</v>
      </c>
      <c r="N25" s="59">
        <v>155000</v>
      </c>
    </row>
    <row r="26" spans="1:14" s="96" customFormat="1" ht="15" customHeight="1">
      <c r="A26" s="105"/>
      <c r="B26" s="93" t="s">
        <v>610</v>
      </c>
      <c r="C26" s="94" t="s">
        <v>611</v>
      </c>
      <c r="D26" s="59">
        <v>0</v>
      </c>
      <c r="E26" s="59">
        <f>F26-D26</f>
        <v>0</v>
      </c>
      <c r="F26" s="59">
        <f>SUM(G26:N26)</f>
        <v>0</v>
      </c>
      <c r="G26" s="59">
        <v>0</v>
      </c>
      <c r="H26" s="57">
        <v>0</v>
      </c>
      <c r="I26" s="57">
        <v>0</v>
      </c>
      <c r="J26" s="57">
        <v>0</v>
      </c>
      <c r="K26" s="59">
        <v>0</v>
      </c>
      <c r="L26" s="59">
        <v>0</v>
      </c>
      <c r="M26" s="57">
        <v>0</v>
      </c>
      <c r="N26" s="57">
        <v>0</v>
      </c>
    </row>
    <row r="27" spans="1:14" s="96" customFormat="1" ht="15" customHeight="1">
      <c r="A27" s="105"/>
      <c r="B27" s="93">
        <v>426</v>
      </c>
      <c r="C27" s="94" t="s">
        <v>347</v>
      </c>
      <c r="D27" s="59">
        <v>10000</v>
      </c>
      <c r="E27" s="59">
        <f>F27-D27</f>
        <v>75000</v>
      </c>
      <c r="F27" s="59">
        <f t="shared" si="8"/>
        <v>85000</v>
      </c>
      <c r="G27" s="59">
        <v>85000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</row>
    <row r="28" spans="1:14" s="11" customFormat="1" ht="27.75" customHeight="1">
      <c r="A28" s="109"/>
      <c r="B28" s="192" t="s">
        <v>582</v>
      </c>
      <c r="C28" s="192"/>
      <c r="D28" s="15">
        <f>D29</f>
        <v>806000</v>
      </c>
      <c r="E28" s="15">
        <f>E29</f>
        <v>410000</v>
      </c>
      <c r="F28" s="15">
        <f t="shared" si="8"/>
        <v>1216000</v>
      </c>
      <c r="G28" s="15">
        <f>G29</f>
        <v>95000</v>
      </c>
      <c r="H28" s="15">
        <f aca="true" t="shared" si="13" ref="H28:N28">H29</f>
        <v>701000</v>
      </c>
      <c r="I28" s="15">
        <f t="shared" si="13"/>
        <v>350000</v>
      </c>
      <c r="J28" s="15">
        <f t="shared" si="13"/>
        <v>70000</v>
      </c>
      <c r="K28" s="15">
        <f t="shared" si="13"/>
        <v>0</v>
      </c>
      <c r="L28" s="15">
        <f t="shared" si="13"/>
        <v>0</v>
      </c>
      <c r="M28" s="15">
        <f t="shared" si="13"/>
        <v>0</v>
      </c>
      <c r="N28" s="15">
        <f t="shared" si="13"/>
        <v>0</v>
      </c>
    </row>
    <row r="29" spans="1:14" s="11" customFormat="1" ht="25.5" customHeight="1">
      <c r="A29" s="102" t="s">
        <v>58</v>
      </c>
      <c r="B29" s="186" t="s">
        <v>630</v>
      </c>
      <c r="C29" s="173"/>
      <c r="D29" s="14">
        <f>D30</f>
        <v>806000</v>
      </c>
      <c r="E29" s="14">
        <f>E30+E38</f>
        <v>410000</v>
      </c>
      <c r="F29" s="115">
        <f t="shared" si="8"/>
        <v>1216000</v>
      </c>
      <c r="G29" s="14">
        <f>G30+G38</f>
        <v>95000</v>
      </c>
      <c r="H29" s="14">
        <f>H30+H38</f>
        <v>701000</v>
      </c>
      <c r="I29" s="14">
        <f>I30+I38</f>
        <v>350000</v>
      </c>
      <c r="J29" s="14">
        <f>J30+J38</f>
        <v>70000</v>
      </c>
      <c r="K29" s="14">
        <f>K30</f>
        <v>0</v>
      </c>
      <c r="L29" s="14">
        <f>L30</f>
        <v>0</v>
      </c>
      <c r="M29" s="14">
        <f>M30</f>
        <v>0</v>
      </c>
      <c r="N29" s="14">
        <f>N30</f>
        <v>0</v>
      </c>
    </row>
    <row r="30" spans="1:14" s="11" customFormat="1" ht="18" customHeight="1">
      <c r="A30" s="104"/>
      <c r="B30" s="61">
        <v>32</v>
      </c>
      <c r="C30" s="62" t="s">
        <v>10</v>
      </c>
      <c r="D30" s="63">
        <f>D31+D32+D33</f>
        <v>806000</v>
      </c>
      <c r="E30" s="63">
        <f>E31+E32+E33</f>
        <v>380000</v>
      </c>
      <c r="F30" s="63">
        <f t="shared" si="8"/>
        <v>1186000</v>
      </c>
      <c r="G30" s="63">
        <f aca="true" t="shared" si="14" ref="G30:N30">G31+G32+G33</f>
        <v>65000</v>
      </c>
      <c r="H30" s="63">
        <f t="shared" si="14"/>
        <v>701000</v>
      </c>
      <c r="I30" s="63">
        <f t="shared" si="14"/>
        <v>350000</v>
      </c>
      <c r="J30" s="63">
        <f t="shared" si="14"/>
        <v>70000</v>
      </c>
      <c r="K30" s="63">
        <f t="shared" si="14"/>
        <v>0</v>
      </c>
      <c r="L30" s="63">
        <f t="shared" si="14"/>
        <v>0</v>
      </c>
      <c r="M30" s="63">
        <f>M31+M32+M33</f>
        <v>0</v>
      </c>
      <c r="N30" s="63">
        <f t="shared" si="14"/>
        <v>0</v>
      </c>
    </row>
    <row r="31" spans="1:14" s="96" customFormat="1" ht="15" customHeight="1">
      <c r="A31" s="105"/>
      <c r="B31" s="93">
        <v>322</v>
      </c>
      <c r="C31" s="94" t="s">
        <v>343</v>
      </c>
      <c r="D31" s="59">
        <v>10000</v>
      </c>
      <c r="E31" s="59">
        <f>F31-D31</f>
        <v>0</v>
      </c>
      <c r="F31" s="59">
        <f t="shared" si="8"/>
        <v>10000</v>
      </c>
      <c r="G31" s="59">
        <v>0</v>
      </c>
      <c r="H31" s="59">
        <v>10000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</row>
    <row r="32" spans="1:14" s="96" customFormat="1" ht="15" customHeight="1">
      <c r="A32" s="105"/>
      <c r="B32" s="93">
        <v>323</v>
      </c>
      <c r="C32" s="94" t="s">
        <v>349</v>
      </c>
      <c r="D32" s="59">
        <v>741000</v>
      </c>
      <c r="E32" s="59">
        <f>F32-D32</f>
        <v>370000</v>
      </c>
      <c r="F32" s="59">
        <f t="shared" si="8"/>
        <v>1111000</v>
      </c>
      <c r="G32" s="59">
        <v>0</v>
      </c>
      <c r="H32" s="59">
        <v>691000</v>
      </c>
      <c r="I32" s="59">
        <v>350000</v>
      </c>
      <c r="J32" s="59">
        <v>70000</v>
      </c>
      <c r="K32" s="59">
        <v>0</v>
      </c>
      <c r="L32" s="59">
        <v>0</v>
      </c>
      <c r="M32" s="59">
        <v>0</v>
      </c>
      <c r="N32" s="59">
        <v>0</v>
      </c>
    </row>
    <row r="33" spans="1:14" s="96" customFormat="1" ht="15" customHeight="1">
      <c r="A33" s="105"/>
      <c r="B33" s="93">
        <v>329</v>
      </c>
      <c r="C33" s="94" t="s">
        <v>344</v>
      </c>
      <c r="D33" s="59">
        <v>55000</v>
      </c>
      <c r="E33" s="59">
        <f>F33-D33</f>
        <v>10000</v>
      </c>
      <c r="F33" s="59">
        <f t="shared" si="8"/>
        <v>65000</v>
      </c>
      <c r="G33" s="59">
        <v>65000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</row>
    <row r="34" ht="15" customHeight="1"/>
    <row r="35" spans="1:14" s="55" customFormat="1" ht="15" customHeight="1">
      <c r="A35" s="168" t="s">
        <v>16</v>
      </c>
      <c r="B35" s="168" t="s">
        <v>230</v>
      </c>
      <c r="C35" s="169" t="s">
        <v>26</v>
      </c>
      <c r="D35" s="168" t="s">
        <v>753</v>
      </c>
      <c r="E35" s="168" t="s">
        <v>520</v>
      </c>
      <c r="F35" s="170" t="s">
        <v>755</v>
      </c>
      <c r="G35" s="169" t="s">
        <v>754</v>
      </c>
      <c r="H35" s="169"/>
      <c r="I35" s="169"/>
      <c r="J35" s="169"/>
      <c r="K35" s="169"/>
      <c r="L35" s="169"/>
      <c r="M35" s="169"/>
      <c r="N35" s="169"/>
    </row>
    <row r="36" spans="1:14" s="55" customFormat="1" ht="44.25" customHeight="1">
      <c r="A36" s="169"/>
      <c r="B36" s="169"/>
      <c r="C36" s="169"/>
      <c r="D36" s="169"/>
      <c r="E36" s="169"/>
      <c r="F36" s="171"/>
      <c r="G36" s="53" t="s">
        <v>720</v>
      </c>
      <c r="H36" s="53" t="s">
        <v>17</v>
      </c>
      <c r="I36" s="53" t="s">
        <v>163</v>
      </c>
      <c r="J36" s="53" t="s">
        <v>164</v>
      </c>
      <c r="K36" s="53" t="s">
        <v>18</v>
      </c>
      <c r="L36" s="53" t="s">
        <v>721</v>
      </c>
      <c r="M36" s="53" t="s">
        <v>712</v>
      </c>
      <c r="N36" s="53" t="s">
        <v>269</v>
      </c>
    </row>
    <row r="37" spans="1:14" s="55" customFormat="1" ht="10.5" customHeight="1">
      <c r="A37" s="54">
        <v>1</v>
      </c>
      <c r="B37" s="54">
        <v>2</v>
      </c>
      <c r="C37" s="54">
        <v>3</v>
      </c>
      <c r="D37" s="54">
        <v>4</v>
      </c>
      <c r="E37" s="54">
        <v>5</v>
      </c>
      <c r="F37" s="54">
        <v>6</v>
      </c>
      <c r="G37" s="54">
        <v>7</v>
      </c>
      <c r="H37" s="54">
        <v>8</v>
      </c>
      <c r="I37" s="54">
        <v>9</v>
      </c>
      <c r="J37" s="54">
        <v>10</v>
      </c>
      <c r="K37" s="54">
        <v>11</v>
      </c>
      <c r="L37" s="54">
        <v>12</v>
      </c>
      <c r="M37" s="54">
        <v>13</v>
      </c>
      <c r="N37" s="54">
        <v>14</v>
      </c>
    </row>
    <row r="38" spans="1:14" s="11" customFormat="1" ht="18" customHeight="1">
      <c r="A38" s="104"/>
      <c r="B38" s="61" t="s">
        <v>395</v>
      </c>
      <c r="C38" s="62" t="s">
        <v>354</v>
      </c>
      <c r="D38" s="63">
        <f>D39</f>
        <v>0</v>
      </c>
      <c r="E38" s="63">
        <f>E39</f>
        <v>30000</v>
      </c>
      <c r="F38" s="63">
        <f>SUM(G38:N38)</f>
        <v>30000</v>
      </c>
      <c r="G38" s="63">
        <f>G39</f>
        <v>30000</v>
      </c>
      <c r="H38" s="63">
        <f aca="true" t="shared" si="15" ref="H38:N38">H39</f>
        <v>0</v>
      </c>
      <c r="I38" s="63">
        <f t="shared" si="15"/>
        <v>0</v>
      </c>
      <c r="J38" s="63">
        <f t="shared" si="15"/>
        <v>0</v>
      </c>
      <c r="K38" s="63">
        <f t="shared" si="15"/>
        <v>0</v>
      </c>
      <c r="L38" s="63">
        <f t="shared" si="15"/>
        <v>0</v>
      </c>
      <c r="M38" s="63">
        <f t="shared" si="15"/>
        <v>0</v>
      </c>
      <c r="N38" s="63">
        <f t="shared" si="15"/>
        <v>0</v>
      </c>
    </row>
    <row r="39" spans="1:14" s="96" customFormat="1" ht="15" customHeight="1">
      <c r="A39" s="105"/>
      <c r="B39" s="93" t="s">
        <v>419</v>
      </c>
      <c r="C39" s="94" t="s">
        <v>355</v>
      </c>
      <c r="D39" s="59">
        <v>0</v>
      </c>
      <c r="E39" s="59">
        <f>F39-D39</f>
        <v>30000</v>
      </c>
      <c r="F39" s="59">
        <f>SUM(G39:N39)</f>
        <v>30000</v>
      </c>
      <c r="G39" s="59">
        <v>30000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</row>
    <row r="40" spans="1:14" s="11" customFormat="1" ht="27.75" customHeight="1">
      <c r="A40" s="109"/>
      <c r="B40" s="192" t="s">
        <v>271</v>
      </c>
      <c r="C40" s="192"/>
      <c r="D40" s="15">
        <f>D41</f>
        <v>1148000</v>
      </c>
      <c r="E40" s="15">
        <f>E41</f>
        <v>417000</v>
      </c>
      <c r="F40" s="15">
        <f>SUM(G40:N40)</f>
        <v>1565000</v>
      </c>
      <c r="G40" s="15">
        <f aca="true" t="shared" si="16" ref="G40:N40">G41</f>
        <v>1565000</v>
      </c>
      <c r="H40" s="15">
        <f t="shared" si="16"/>
        <v>0</v>
      </c>
      <c r="I40" s="15">
        <f t="shared" si="16"/>
        <v>0</v>
      </c>
      <c r="J40" s="15">
        <f t="shared" si="16"/>
        <v>0</v>
      </c>
      <c r="K40" s="15">
        <f t="shared" si="16"/>
        <v>0</v>
      </c>
      <c r="L40" s="15">
        <f t="shared" si="16"/>
        <v>0</v>
      </c>
      <c r="M40" s="15">
        <f t="shared" si="16"/>
        <v>0</v>
      </c>
      <c r="N40" s="15">
        <f t="shared" si="16"/>
        <v>0</v>
      </c>
    </row>
    <row r="41" spans="1:14" s="11" customFormat="1" ht="24" customHeight="1">
      <c r="A41" s="102" t="s">
        <v>58</v>
      </c>
      <c r="B41" s="190" t="s">
        <v>272</v>
      </c>
      <c r="C41" s="191"/>
      <c r="D41" s="14">
        <f>D42+D46</f>
        <v>1148000</v>
      </c>
      <c r="E41" s="14">
        <f>E42+E46</f>
        <v>417000</v>
      </c>
      <c r="F41" s="115">
        <f t="shared" si="8"/>
        <v>1565000</v>
      </c>
      <c r="G41" s="14">
        <f aca="true" t="shared" si="17" ref="G41:N41">G42+G46</f>
        <v>1565000</v>
      </c>
      <c r="H41" s="14">
        <f t="shared" si="17"/>
        <v>0</v>
      </c>
      <c r="I41" s="14">
        <f t="shared" si="17"/>
        <v>0</v>
      </c>
      <c r="J41" s="14">
        <f t="shared" si="17"/>
        <v>0</v>
      </c>
      <c r="K41" s="14">
        <f t="shared" si="17"/>
        <v>0</v>
      </c>
      <c r="L41" s="14">
        <f t="shared" si="17"/>
        <v>0</v>
      </c>
      <c r="M41" s="14">
        <f t="shared" si="17"/>
        <v>0</v>
      </c>
      <c r="N41" s="14">
        <f t="shared" si="17"/>
        <v>0</v>
      </c>
    </row>
    <row r="42" spans="1:14" s="11" customFormat="1" ht="18" customHeight="1">
      <c r="A42" s="104"/>
      <c r="B42" s="61">
        <v>32</v>
      </c>
      <c r="C42" s="62" t="s">
        <v>10</v>
      </c>
      <c r="D42" s="63">
        <f>D43+D44+D45</f>
        <v>1048000</v>
      </c>
      <c r="E42" s="63">
        <f>E43+E44+E45</f>
        <v>417000</v>
      </c>
      <c r="F42" s="63">
        <f t="shared" si="8"/>
        <v>1465000</v>
      </c>
      <c r="G42" s="63">
        <f>G43+G44+G45</f>
        <v>1465000</v>
      </c>
      <c r="H42" s="63">
        <f>H43+H44+H45</f>
        <v>0</v>
      </c>
      <c r="I42" s="63">
        <f aca="true" t="shared" si="18" ref="I42:N42">I43+I44+I45</f>
        <v>0</v>
      </c>
      <c r="J42" s="63">
        <f t="shared" si="18"/>
        <v>0</v>
      </c>
      <c r="K42" s="63">
        <f t="shared" si="18"/>
        <v>0</v>
      </c>
      <c r="L42" s="63">
        <f t="shared" si="18"/>
        <v>0</v>
      </c>
      <c r="M42" s="63">
        <f t="shared" si="18"/>
        <v>0</v>
      </c>
      <c r="N42" s="63">
        <f t="shared" si="18"/>
        <v>0</v>
      </c>
    </row>
    <row r="43" spans="1:14" s="96" customFormat="1" ht="15" customHeight="1">
      <c r="A43" s="105"/>
      <c r="B43" s="93">
        <v>323</v>
      </c>
      <c r="C43" s="94" t="s">
        <v>349</v>
      </c>
      <c r="D43" s="59">
        <v>685000</v>
      </c>
      <c r="E43" s="59">
        <f>F43-D43</f>
        <v>365000</v>
      </c>
      <c r="F43" s="59">
        <f t="shared" si="8"/>
        <v>1050000</v>
      </c>
      <c r="G43" s="59">
        <v>1050000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</row>
    <row r="44" spans="1:14" s="96" customFormat="1" ht="15" customHeight="1">
      <c r="A44" s="105"/>
      <c r="B44" s="93" t="s">
        <v>182</v>
      </c>
      <c r="C44" s="94" t="s">
        <v>350</v>
      </c>
      <c r="D44" s="59">
        <v>0</v>
      </c>
      <c r="E44" s="59">
        <f>F44-D44</f>
        <v>0</v>
      </c>
      <c r="F44" s="95">
        <f>SUM(G44:N44)</f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</row>
    <row r="45" spans="1:14" s="96" customFormat="1" ht="15" customHeight="1">
      <c r="A45" s="105"/>
      <c r="B45" s="93">
        <v>329</v>
      </c>
      <c r="C45" s="94" t="s">
        <v>344</v>
      </c>
      <c r="D45" s="59">
        <v>363000</v>
      </c>
      <c r="E45" s="59">
        <f>F45-D45</f>
        <v>52000</v>
      </c>
      <c r="F45" s="59">
        <f t="shared" si="8"/>
        <v>415000</v>
      </c>
      <c r="G45" s="59">
        <v>415000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</row>
    <row r="46" spans="1:14" s="11" customFormat="1" ht="18" customHeight="1">
      <c r="A46" s="104"/>
      <c r="B46" s="61">
        <v>38</v>
      </c>
      <c r="C46" s="62" t="s">
        <v>0</v>
      </c>
      <c r="D46" s="63">
        <f>D48+D47</f>
        <v>100000</v>
      </c>
      <c r="E46" s="63">
        <f>E48+E47</f>
        <v>0</v>
      </c>
      <c r="F46" s="63">
        <f>SUM(G46:N46)</f>
        <v>100000</v>
      </c>
      <c r="G46" s="63">
        <f>G48+G47</f>
        <v>100000</v>
      </c>
      <c r="H46" s="63">
        <f aca="true" t="shared" si="19" ref="H46:N46">H48</f>
        <v>0</v>
      </c>
      <c r="I46" s="63">
        <f t="shared" si="19"/>
        <v>0</v>
      </c>
      <c r="J46" s="63">
        <f t="shared" si="19"/>
        <v>0</v>
      </c>
      <c r="K46" s="63">
        <f t="shared" si="19"/>
        <v>0</v>
      </c>
      <c r="L46" s="63">
        <f t="shared" si="19"/>
        <v>0</v>
      </c>
      <c r="M46" s="63">
        <f t="shared" si="19"/>
        <v>0</v>
      </c>
      <c r="N46" s="63">
        <f t="shared" si="19"/>
        <v>0</v>
      </c>
    </row>
    <row r="47" spans="1:14" s="96" customFormat="1" ht="15" customHeight="1">
      <c r="A47" s="105"/>
      <c r="B47" s="93" t="s">
        <v>568</v>
      </c>
      <c r="C47" s="94" t="s">
        <v>569</v>
      </c>
      <c r="D47" s="59">
        <v>0</v>
      </c>
      <c r="E47" s="59">
        <f>F47-D47</f>
        <v>0</v>
      </c>
      <c r="F47" s="59">
        <f>SUM(G47:N47)</f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</row>
    <row r="48" spans="1:14" s="96" customFormat="1" ht="15" customHeight="1">
      <c r="A48" s="105"/>
      <c r="B48" s="93">
        <v>385</v>
      </c>
      <c r="C48" s="94" t="s">
        <v>351</v>
      </c>
      <c r="D48" s="59">
        <v>100000</v>
      </c>
      <c r="E48" s="59">
        <f>F48-D48</f>
        <v>0</v>
      </c>
      <c r="F48" s="59">
        <f t="shared" si="8"/>
        <v>100000</v>
      </c>
      <c r="G48" s="59">
        <v>100000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</row>
    <row r="49" spans="1:14" s="11" customFormat="1" ht="27.75" customHeight="1">
      <c r="A49" s="110"/>
      <c r="B49" s="174" t="s">
        <v>653</v>
      </c>
      <c r="C49" s="175"/>
      <c r="D49" s="15">
        <f>D50+D56</f>
        <v>77000</v>
      </c>
      <c r="E49" s="15">
        <f>E50+E56</f>
        <v>2759599</v>
      </c>
      <c r="F49" s="15">
        <f aca="true" t="shared" si="20" ref="F49:F59">SUM(G49:N49)</f>
        <v>2836599</v>
      </c>
      <c r="G49" s="15">
        <f>G50+G56</f>
        <v>239906</v>
      </c>
      <c r="H49" s="15">
        <f aca="true" t="shared" si="21" ref="H49:N49">H50+H56</f>
        <v>0</v>
      </c>
      <c r="I49" s="15">
        <f t="shared" si="21"/>
        <v>0</v>
      </c>
      <c r="J49" s="15">
        <f t="shared" si="21"/>
        <v>0</v>
      </c>
      <c r="K49" s="15">
        <f t="shared" si="21"/>
        <v>0</v>
      </c>
      <c r="L49" s="15">
        <f t="shared" si="21"/>
        <v>0</v>
      </c>
      <c r="M49" s="15">
        <f t="shared" si="21"/>
        <v>0</v>
      </c>
      <c r="N49" s="15">
        <f t="shared" si="21"/>
        <v>2596693</v>
      </c>
    </row>
    <row r="50" spans="1:14" s="11" customFormat="1" ht="24" customHeight="1">
      <c r="A50" s="102" t="s">
        <v>57</v>
      </c>
      <c r="B50" s="172" t="s">
        <v>644</v>
      </c>
      <c r="C50" s="173"/>
      <c r="D50" s="14">
        <f>D51+D53</f>
        <v>20000</v>
      </c>
      <c r="E50" s="14">
        <f>E51+E53</f>
        <v>2702599</v>
      </c>
      <c r="F50" s="115">
        <f t="shared" si="20"/>
        <v>2722599</v>
      </c>
      <c r="G50" s="14">
        <f>G51+G53</f>
        <v>125906</v>
      </c>
      <c r="H50" s="14">
        <f aca="true" t="shared" si="22" ref="H50:N50">H51+H53</f>
        <v>0</v>
      </c>
      <c r="I50" s="14">
        <f t="shared" si="22"/>
        <v>0</v>
      </c>
      <c r="J50" s="14">
        <f t="shared" si="22"/>
        <v>0</v>
      </c>
      <c r="K50" s="14">
        <f t="shared" si="22"/>
        <v>0</v>
      </c>
      <c r="L50" s="14">
        <f t="shared" si="22"/>
        <v>0</v>
      </c>
      <c r="M50" s="14">
        <f t="shared" si="22"/>
        <v>0</v>
      </c>
      <c r="N50" s="14">
        <f t="shared" si="22"/>
        <v>2596693</v>
      </c>
    </row>
    <row r="51" spans="1:14" s="11" customFormat="1" ht="18" customHeight="1">
      <c r="A51" s="104"/>
      <c r="B51" s="61" t="s">
        <v>764</v>
      </c>
      <c r="C51" s="136" t="s">
        <v>765</v>
      </c>
      <c r="D51" s="63">
        <f>D52</f>
        <v>0</v>
      </c>
      <c r="E51" s="63">
        <f>E52</f>
        <v>2689599</v>
      </c>
      <c r="F51" s="63">
        <f>SUM(G51:N51)</f>
        <v>2689599</v>
      </c>
      <c r="G51" s="63">
        <f>G52</f>
        <v>92906</v>
      </c>
      <c r="H51" s="63">
        <f aca="true" t="shared" si="23" ref="H51:N51">H52</f>
        <v>0</v>
      </c>
      <c r="I51" s="63">
        <f t="shared" si="23"/>
        <v>0</v>
      </c>
      <c r="J51" s="63">
        <f t="shared" si="23"/>
        <v>0</v>
      </c>
      <c r="K51" s="63">
        <f t="shared" si="23"/>
        <v>0</v>
      </c>
      <c r="L51" s="63">
        <f t="shared" si="23"/>
        <v>0</v>
      </c>
      <c r="M51" s="63">
        <f t="shared" si="23"/>
        <v>0</v>
      </c>
      <c r="N51" s="63">
        <f t="shared" si="23"/>
        <v>2596693</v>
      </c>
    </row>
    <row r="52" spans="1:14" s="96" customFormat="1" ht="18.75" customHeight="1">
      <c r="A52" s="105"/>
      <c r="B52" s="93" t="s">
        <v>766</v>
      </c>
      <c r="C52" s="155" t="s">
        <v>767</v>
      </c>
      <c r="D52" s="59">
        <v>0</v>
      </c>
      <c r="E52" s="59">
        <f>F52-D52</f>
        <v>2689599</v>
      </c>
      <c r="F52" s="59">
        <f>SUM(G52:N52)</f>
        <v>2689599</v>
      </c>
      <c r="G52" s="59">
        <v>92906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2596693</v>
      </c>
    </row>
    <row r="53" spans="1:14" s="11" customFormat="1" ht="18" customHeight="1">
      <c r="A53" s="104"/>
      <c r="B53" s="61" t="s">
        <v>645</v>
      </c>
      <c r="C53" s="136" t="s">
        <v>646</v>
      </c>
      <c r="D53" s="63">
        <f>D54+D55</f>
        <v>20000</v>
      </c>
      <c r="E53" s="63">
        <f>E55</f>
        <v>13000</v>
      </c>
      <c r="F53" s="63">
        <f t="shared" si="20"/>
        <v>33000</v>
      </c>
      <c r="G53" s="63">
        <f>G55+G54</f>
        <v>33000</v>
      </c>
      <c r="H53" s="63">
        <f aca="true" t="shared" si="24" ref="H53:N53">H55+H54</f>
        <v>0</v>
      </c>
      <c r="I53" s="63">
        <f t="shared" si="24"/>
        <v>0</v>
      </c>
      <c r="J53" s="63">
        <f t="shared" si="24"/>
        <v>0</v>
      </c>
      <c r="K53" s="63">
        <f t="shared" si="24"/>
        <v>0</v>
      </c>
      <c r="L53" s="63">
        <f t="shared" si="24"/>
        <v>0</v>
      </c>
      <c r="M53" s="63">
        <f t="shared" si="24"/>
        <v>0</v>
      </c>
      <c r="N53" s="63">
        <f t="shared" si="24"/>
        <v>0</v>
      </c>
    </row>
    <row r="54" spans="1:14" s="96" customFormat="1" ht="18.75" customHeight="1">
      <c r="A54" s="105"/>
      <c r="B54" s="93" t="s">
        <v>726</v>
      </c>
      <c r="C54" s="155" t="s">
        <v>740</v>
      </c>
      <c r="D54" s="59">
        <v>0</v>
      </c>
      <c r="E54" s="59">
        <f>F54-D54</f>
        <v>0</v>
      </c>
      <c r="F54" s="59">
        <f>SUM(G54:N54)</f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</row>
    <row r="55" spans="1:14" s="96" customFormat="1" ht="15" customHeight="1">
      <c r="A55" s="105"/>
      <c r="B55" s="93" t="s">
        <v>739</v>
      </c>
      <c r="C55" s="137" t="s">
        <v>741</v>
      </c>
      <c r="D55" s="59">
        <v>20000</v>
      </c>
      <c r="E55" s="59">
        <f>F55-D55</f>
        <v>13000</v>
      </c>
      <c r="F55" s="59">
        <f t="shared" si="20"/>
        <v>33000</v>
      </c>
      <c r="G55" s="59">
        <v>33000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</row>
    <row r="56" spans="1:14" s="11" customFormat="1" ht="24" customHeight="1">
      <c r="A56" s="102" t="s">
        <v>57</v>
      </c>
      <c r="B56" s="172" t="s">
        <v>654</v>
      </c>
      <c r="C56" s="173"/>
      <c r="D56" s="14">
        <f>D57</f>
        <v>57000</v>
      </c>
      <c r="E56" s="14">
        <f>E57</f>
        <v>57000</v>
      </c>
      <c r="F56" s="115">
        <f t="shared" si="20"/>
        <v>114000</v>
      </c>
      <c r="G56" s="14">
        <f>G57</f>
        <v>114000</v>
      </c>
      <c r="H56" s="14">
        <f aca="true" t="shared" si="25" ref="H56:N56">H57</f>
        <v>0</v>
      </c>
      <c r="I56" s="14">
        <f t="shared" si="25"/>
        <v>0</v>
      </c>
      <c r="J56" s="14">
        <f t="shared" si="25"/>
        <v>0</v>
      </c>
      <c r="K56" s="14">
        <f t="shared" si="25"/>
        <v>0</v>
      </c>
      <c r="L56" s="14">
        <f t="shared" si="25"/>
        <v>0</v>
      </c>
      <c r="M56" s="14">
        <f t="shared" si="25"/>
        <v>0</v>
      </c>
      <c r="N56" s="14">
        <f t="shared" si="25"/>
        <v>0</v>
      </c>
    </row>
    <row r="57" spans="1:14" s="11" customFormat="1" ht="18" customHeight="1">
      <c r="A57" s="104"/>
      <c r="B57" s="61">
        <v>34</v>
      </c>
      <c r="C57" s="62" t="s">
        <v>352</v>
      </c>
      <c r="D57" s="63">
        <f>D59+D58</f>
        <v>57000</v>
      </c>
      <c r="E57" s="63">
        <f>E58+E59</f>
        <v>57000</v>
      </c>
      <c r="F57" s="63">
        <f t="shared" si="20"/>
        <v>114000</v>
      </c>
      <c r="G57" s="63">
        <f>G59+G58</f>
        <v>114000</v>
      </c>
      <c r="H57" s="63">
        <f aca="true" t="shared" si="26" ref="H57:N57">H59</f>
        <v>0</v>
      </c>
      <c r="I57" s="63">
        <f t="shared" si="26"/>
        <v>0</v>
      </c>
      <c r="J57" s="63">
        <f t="shared" si="26"/>
        <v>0</v>
      </c>
      <c r="K57" s="63">
        <f t="shared" si="26"/>
        <v>0</v>
      </c>
      <c r="L57" s="63">
        <f t="shared" si="26"/>
        <v>0</v>
      </c>
      <c r="M57" s="63">
        <f t="shared" si="26"/>
        <v>0</v>
      </c>
      <c r="N57" s="63">
        <f t="shared" si="26"/>
        <v>0</v>
      </c>
    </row>
    <row r="58" spans="1:14" s="96" customFormat="1" ht="15" customHeight="1">
      <c r="A58" s="105"/>
      <c r="B58" s="93" t="s">
        <v>647</v>
      </c>
      <c r="C58" s="94" t="s">
        <v>648</v>
      </c>
      <c r="D58" s="59">
        <v>2000</v>
      </c>
      <c r="E58" s="59">
        <f>F58-D58</f>
        <v>0</v>
      </c>
      <c r="F58" s="59">
        <f t="shared" si="20"/>
        <v>2000</v>
      </c>
      <c r="G58" s="59">
        <v>2000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</row>
    <row r="59" spans="1:14" s="96" customFormat="1" ht="15" customHeight="1">
      <c r="A59" s="105"/>
      <c r="B59" s="93">
        <v>343</v>
      </c>
      <c r="C59" s="94" t="s">
        <v>353</v>
      </c>
      <c r="D59" s="59">
        <v>55000</v>
      </c>
      <c r="E59" s="59">
        <f>F59-D59</f>
        <v>57000</v>
      </c>
      <c r="F59" s="59">
        <f t="shared" si="20"/>
        <v>112000</v>
      </c>
      <c r="G59" s="59">
        <v>112000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</row>
    <row r="60" spans="1:14" s="11" customFormat="1" ht="27.75" customHeight="1">
      <c r="A60" s="110"/>
      <c r="B60" s="178" t="s">
        <v>273</v>
      </c>
      <c r="C60" s="175"/>
      <c r="D60" s="15">
        <f>D61+D64+D68+D71+D74</f>
        <v>1835000</v>
      </c>
      <c r="E60" s="15">
        <f>E61+E64+E68+E71+E74</f>
        <v>95000</v>
      </c>
      <c r="F60" s="15">
        <f aca="true" t="shared" si="27" ref="F60:F73">SUM(G60:N60)</f>
        <v>1930000</v>
      </c>
      <c r="G60" s="15">
        <f aca="true" t="shared" si="28" ref="G60:N60">G61+G64+G68+G71+G74</f>
        <v>1930000</v>
      </c>
      <c r="H60" s="15">
        <f t="shared" si="28"/>
        <v>0</v>
      </c>
      <c r="I60" s="15">
        <f t="shared" si="28"/>
        <v>0</v>
      </c>
      <c r="J60" s="15">
        <f t="shared" si="28"/>
        <v>0</v>
      </c>
      <c r="K60" s="15">
        <f t="shared" si="28"/>
        <v>0</v>
      </c>
      <c r="L60" s="15">
        <f t="shared" si="28"/>
        <v>0</v>
      </c>
      <c r="M60" s="15">
        <f t="shared" si="28"/>
        <v>0</v>
      </c>
      <c r="N60" s="15">
        <f t="shared" si="28"/>
        <v>0</v>
      </c>
    </row>
    <row r="61" spans="1:14" s="11" customFormat="1" ht="24" customHeight="1">
      <c r="A61" s="102" t="s">
        <v>61</v>
      </c>
      <c r="B61" s="172" t="s">
        <v>524</v>
      </c>
      <c r="C61" s="173"/>
      <c r="D61" s="14">
        <f>D62</f>
        <v>15000</v>
      </c>
      <c r="E61" s="14">
        <f>E62</f>
        <v>0</v>
      </c>
      <c r="F61" s="115">
        <f t="shared" si="27"/>
        <v>15000</v>
      </c>
      <c r="G61" s="14">
        <f aca="true" t="shared" si="29" ref="G61:N61">G62</f>
        <v>15000</v>
      </c>
      <c r="H61" s="14">
        <f t="shared" si="29"/>
        <v>0</v>
      </c>
      <c r="I61" s="14">
        <f t="shared" si="29"/>
        <v>0</v>
      </c>
      <c r="J61" s="14">
        <f t="shared" si="29"/>
        <v>0</v>
      </c>
      <c r="K61" s="14">
        <f t="shared" si="29"/>
        <v>0</v>
      </c>
      <c r="L61" s="14">
        <f t="shared" si="29"/>
        <v>0</v>
      </c>
      <c r="M61" s="14">
        <f t="shared" si="29"/>
        <v>0</v>
      </c>
      <c r="N61" s="14">
        <f t="shared" si="29"/>
        <v>0</v>
      </c>
    </row>
    <row r="62" spans="1:14" s="11" customFormat="1" ht="18" customHeight="1">
      <c r="A62" s="104"/>
      <c r="B62" s="61">
        <v>32</v>
      </c>
      <c r="C62" s="62" t="s">
        <v>10</v>
      </c>
      <c r="D62" s="63">
        <f aca="true" t="shared" si="30" ref="D62:N62">D63</f>
        <v>15000</v>
      </c>
      <c r="E62" s="63">
        <f t="shared" si="30"/>
        <v>0</v>
      </c>
      <c r="F62" s="63">
        <f t="shared" si="27"/>
        <v>15000</v>
      </c>
      <c r="G62" s="63">
        <f t="shared" si="30"/>
        <v>15000</v>
      </c>
      <c r="H62" s="63">
        <f t="shared" si="30"/>
        <v>0</v>
      </c>
      <c r="I62" s="63">
        <f t="shared" si="30"/>
        <v>0</v>
      </c>
      <c r="J62" s="63">
        <f t="shared" si="30"/>
        <v>0</v>
      </c>
      <c r="K62" s="63">
        <f t="shared" si="30"/>
        <v>0</v>
      </c>
      <c r="L62" s="63">
        <f t="shared" si="30"/>
        <v>0</v>
      </c>
      <c r="M62" s="63">
        <f t="shared" si="30"/>
        <v>0</v>
      </c>
      <c r="N62" s="63">
        <f t="shared" si="30"/>
        <v>0</v>
      </c>
    </row>
    <row r="63" spans="1:14" s="96" customFormat="1" ht="15" customHeight="1">
      <c r="A63" s="105"/>
      <c r="B63" s="93">
        <v>329</v>
      </c>
      <c r="C63" s="94" t="s">
        <v>344</v>
      </c>
      <c r="D63" s="59">
        <v>15000</v>
      </c>
      <c r="E63" s="59">
        <f>F63-D63</f>
        <v>0</v>
      </c>
      <c r="F63" s="59">
        <f t="shared" si="27"/>
        <v>15000</v>
      </c>
      <c r="G63" s="59">
        <v>15000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</row>
    <row r="64" spans="1:14" s="11" customFormat="1" ht="24" customHeight="1">
      <c r="A64" s="102" t="s">
        <v>61</v>
      </c>
      <c r="B64" s="172" t="s">
        <v>274</v>
      </c>
      <c r="C64" s="173"/>
      <c r="D64" s="14">
        <f>D65</f>
        <v>1750000</v>
      </c>
      <c r="E64" s="14">
        <f>E65</f>
        <v>45000</v>
      </c>
      <c r="F64" s="115">
        <f>SUM(G64:N64)</f>
        <v>1795000</v>
      </c>
      <c r="G64" s="14">
        <f aca="true" t="shared" si="31" ref="G64:N64">G65</f>
        <v>1795000</v>
      </c>
      <c r="H64" s="14">
        <f t="shared" si="31"/>
        <v>0</v>
      </c>
      <c r="I64" s="14">
        <f t="shared" si="31"/>
        <v>0</v>
      </c>
      <c r="J64" s="14">
        <f t="shared" si="31"/>
        <v>0</v>
      </c>
      <c r="K64" s="14">
        <f t="shared" si="31"/>
        <v>0</v>
      </c>
      <c r="L64" s="14">
        <f t="shared" si="31"/>
        <v>0</v>
      </c>
      <c r="M64" s="14">
        <f t="shared" si="31"/>
        <v>0</v>
      </c>
      <c r="N64" s="14">
        <f t="shared" si="31"/>
        <v>0</v>
      </c>
    </row>
    <row r="65" spans="1:14" s="11" customFormat="1" ht="18" customHeight="1">
      <c r="A65" s="104"/>
      <c r="B65" s="61">
        <v>38</v>
      </c>
      <c r="C65" s="62" t="s">
        <v>354</v>
      </c>
      <c r="D65" s="63">
        <f>SUM(D66+D67)</f>
        <v>1750000</v>
      </c>
      <c r="E65" s="63">
        <f>SUM(E66+E67)</f>
        <v>45000</v>
      </c>
      <c r="F65" s="63">
        <f t="shared" si="27"/>
        <v>1795000</v>
      </c>
      <c r="G65" s="63">
        <f aca="true" t="shared" si="32" ref="G65:N65">SUM(G66+G67)</f>
        <v>1795000</v>
      </c>
      <c r="H65" s="63">
        <f t="shared" si="32"/>
        <v>0</v>
      </c>
      <c r="I65" s="63">
        <f t="shared" si="32"/>
        <v>0</v>
      </c>
      <c r="J65" s="63">
        <f t="shared" si="32"/>
        <v>0</v>
      </c>
      <c r="K65" s="63">
        <f t="shared" si="32"/>
        <v>0</v>
      </c>
      <c r="L65" s="63">
        <f t="shared" si="32"/>
        <v>0</v>
      </c>
      <c r="M65" s="63">
        <f t="shared" si="32"/>
        <v>0</v>
      </c>
      <c r="N65" s="63">
        <f t="shared" si="32"/>
        <v>0</v>
      </c>
    </row>
    <row r="66" spans="1:14" s="96" customFormat="1" ht="15" customHeight="1">
      <c r="A66" s="105"/>
      <c r="B66" s="93">
        <v>381</v>
      </c>
      <c r="C66" s="94" t="s">
        <v>355</v>
      </c>
      <c r="D66" s="59">
        <v>1300000</v>
      </c>
      <c r="E66" s="59">
        <f>F66-D66</f>
        <v>45000</v>
      </c>
      <c r="F66" s="59">
        <f t="shared" si="27"/>
        <v>1345000</v>
      </c>
      <c r="G66" s="59">
        <v>1345000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</row>
    <row r="67" spans="1:14" s="96" customFormat="1" ht="15" customHeight="1">
      <c r="A67" s="105"/>
      <c r="B67" s="93" t="s">
        <v>25</v>
      </c>
      <c r="C67" s="94" t="s">
        <v>356</v>
      </c>
      <c r="D67" s="59">
        <v>450000</v>
      </c>
      <c r="E67" s="59">
        <f>F67-D67</f>
        <v>0</v>
      </c>
      <c r="F67" s="59">
        <f t="shared" si="27"/>
        <v>450000</v>
      </c>
      <c r="G67" s="59">
        <v>450000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</row>
    <row r="68" spans="1:14" s="11" customFormat="1" ht="24" customHeight="1">
      <c r="A68" s="102" t="s">
        <v>14</v>
      </c>
      <c r="B68" s="172" t="s">
        <v>275</v>
      </c>
      <c r="C68" s="173"/>
      <c r="D68" s="14">
        <f>D69</f>
        <v>0</v>
      </c>
      <c r="E68" s="14">
        <f>E69</f>
        <v>50000</v>
      </c>
      <c r="F68" s="115">
        <f t="shared" si="27"/>
        <v>50000</v>
      </c>
      <c r="G68" s="14">
        <f aca="true" t="shared" si="33" ref="G68:N68">G69</f>
        <v>50000</v>
      </c>
      <c r="H68" s="14">
        <f t="shared" si="33"/>
        <v>0</v>
      </c>
      <c r="I68" s="14">
        <f t="shared" si="33"/>
        <v>0</v>
      </c>
      <c r="J68" s="14">
        <f t="shared" si="33"/>
        <v>0</v>
      </c>
      <c r="K68" s="14">
        <f t="shared" si="33"/>
        <v>0</v>
      </c>
      <c r="L68" s="14">
        <f t="shared" si="33"/>
        <v>0</v>
      </c>
      <c r="M68" s="14">
        <f t="shared" si="33"/>
        <v>0</v>
      </c>
      <c r="N68" s="14">
        <f t="shared" si="33"/>
        <v>0</v>
      </c>
    </row>
    <row r="69" spans="1:14" s="11" customFormat="1" ht="18" customHeight="1">
      <c r="A69" s="104"/>
      <c r="B69" s="61">
        <v>32</v>
      </c>
      <c r="C69" s="62" t="s">
        <v>10</v>
      </c>
      <c r="D69" s="63">
        <f aca="true" t="shared" si="34" ref="D69:N69">D70</f>
        <v>0</v>
      </c>
      <c r="E69" s="63">
        <f t="shared" si="34"/>
        <v>50000</v>
      </c>
      <c r="F69" s="63">
        <f t="shared" si="27"/>
        <v>50000</v>
      </c>
      <c r="G69" s="63">
        <f t="shared" si="34"/>
        <v>50000</v>
      </c>
      <c r="H69" s="63">
        <f t="shared" si="34"/>
        <v>0</v>
      </c>
      <c r="I69" s="63">
        <f t="shared" si="34"/>
        <v>0</v>
      </c>
      <c r="J69" s="63">
        <f t="shared" si="34"/>
        <v>0</v>
      </c>
      <c r="K69" s="63">
        <f t="shared" si="34"/>
        <v>0</v>
      </c>
      <c r="L69" s="63">
        <f t="shared" si="34"/>
        <v>0</v>
      </c>
      <c r="M69" s="63">
        <f t="shared" si="34"/>
        <v>0</v>
      </c>
      <c r="N69" s="63">
        <f t="shared" si="34"/>
        <v>0</v>
      </c>
    </row>
    <row r="70" spans="1:14" s="96" customFormat="1" ht="15" customHeight="1">
      <c r="A70" s="105"/>
      <c r="B70" s="93">
        <v>329</v>
      </c>
      <c r="C70" s="94" t="s">
        <v>344</v>
      </c>
      <c r="D70" s="59">
        <v>0</v>
      </c>
      <c r="E70" s="59">
        <f>F70-D70</f>
        <v>50000</v>
      </c>
      <c r="F70" s="59">
        <f t="shared" si="27"/>
        <v>50000</v>
      </c>
      <c r="G70" s="59">
        <v>50000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</row>
    <row r="71" spans="1:14" s="11" customFormat="1" ht="24" customHeight="1">
      <c r="A71" s="102" t="s">
        <v>14</v>
      </c>
      <c r="B71" s="172" t="s">
        <v>276</v>
      </c>
      <c r="C71" s="173"/>
      <c r="D71" s="14">
        <f>D72</f>
        <v>30000</v>
      </c>
      <c r="E71" s="14">
        <f>E72</f>
        <v>0</v>
      </c>
      <c r="F71" s="115">
        <f>SUM(G71:N71)</f>
        <v>30000</v>
      </c>
      <c r="G71" s="14">
        <f aca="true" t="shared" si="35" ref="G71:N71">G72</f>
        <v>30000</v>
      </c>
      <c r="H71" s="14">
        <f t="shared" si="35"/>
        <v>0</v>
      </c>
      <c r="I71" s="14">
        <f t="shared" si="35"/>
        <v>0</v>
      </c>
      <c r="J71" s="14">
        <f t="shared" si="35"/>
        <v>0</v>
      </c>
      <c r="K71" s="14">
        <f t="shared" si="35"/>
        <v>0</v>
      </c>
      <c r="L71" s="14">
        <f t="shared" si="35"/>
        <v>0</v>
      </c>
      <c r="M71" s="14">
        <f t="shared" si="35"/>
        <v>0</v>
      </c>
      <c r="N71" s="14">
        <f t="shared" si="35"/>
        <v>0</v>
      </c>
    </row>
    <row r="72" spans="1:14" s="11" customFormat="1" ht="18" customHeight="1">
      <c r="A72" s="104"/>
      <c r="B72" s="61">
        <v>38</v>
      </c>
      <c r="C72" s="62" t="s">
        <v>354</v>
      </c>
      <c r="D72" s="63">
        <f aca="true" t="shared" si="36" ref="D72:N72">D73</f>
        <v>30000</v>
      </c>
      <c r="E72" s="63">
        <f t="shared" si="36"/>
        <v>0</v>
      </c>
      <c r="F72" s="63">
        <f t="shared" si="27"/>
        <v>30000</v>
      </c>
      <c r="G72" s="63">
        <f t="shared" si="36"/>
        <v>30000</v>
      </c>
      <c r="H72" s="63">
        <f t="shared" si="36"/>
        <v>0</v>
      </c>
      <c r="I72" s="63">
        <f t="shared" si="36"/>
        <v>0</v>
      </c>
      <c r="J72" s="63">
        <f t="shared" si="36"/>
        <v>0</v>
      </c>
      <c r="K72" s="63">
        <f t="shared" si="36"/>
        <v>0</v>
      </c>
      <c r="L72" s="63">
        <f t="shared" si="36"/>
        <v>0</v>
      </c>
      <c r="M72" s="63">
        <f t="shared" si="36"/>
        <v>0</v>
      </c>
      <c r="N72" s="63">
        <f t="shared" si="36"/>
        <v>0</v>
      </c>
    </row>
    <row r="73" spans="1:14" s="96" customFormat="1" ht="14.25" customHeight="1">
      <c r="A73" s="105"/>
      <c r="B73" s="93">
        <v>381</v>
      </c>
      <c r="C73" s="94" t="s">
        <v>355</v>
      </c>
      <c r="D73" s="59">
        <v>30000</v>
      </c>
      <c r="E73" s="59">
        <f>F73-D73</f>
        <v>0</v>
      </c>
      <c r="F73" s="59">
        <f t="shared" si="27"/>
        <v>30000</v>
      </c>
      <c r="G73" s="59">
        <v>30000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</row>
    <row r="74" spans="1:14" s="11" customFormat="1" ht="24" customHeight="1">
      <c r="A74" s="102" t="s">
        <v>191</v>
      </c>
      <c r="B74" s="186" t="s">
        <v>743</v>
      </c>
      <c r="C74" s="173"/>
      <c r="D74" s="14">
        <f>D75+D77</f>
        <v>40000</v>
      </c>
      <c r="E74" s="14">
        <f>E75+E77</f>
        <v>0</v>
      </c>
      <c r="F74" s="115">
        <f aca="true" t="shared" si="37" ref="F74:F83">SUM(G74:N74)</f>
        <v>40000</v>
      </c>
      <c r="G74" s="14">
        <f aca="true" t="shared" si="38" ref="G74:N74">G75+G77</f>
        <v>40000</v>
      </c>
      <c r="H74" s="14">
        <f t="shared" si="38"/>
        <v>0</v>
      </c>
      <c r="I74" s="14">
        <f t="shared" si="38"/>
        <v>0</v>
      </c>
      <c r="J74" s="14">
        <f t="shared" si="38"/>
        <v>0</v>
      </c>
      <c r="K74" s="14">
        <f t="shared" si="38"/>
        <v>0</v>
      </c>
      <c r="L74" s="14">
        <f t="shared" si="38"/>
        <v>0</v>
      </c>
      <c r="M74" s="14">
        <f t="shared" si="38"/>
        <v>0</v>
      </c>
      <c r="N74" s="14">
        <f t="shared" si="38"/>
        <v>0</v>
      </c>
    </row>
    <row r="75" spans="1:14" s="11" customFormat="1" ht="18" customHeight="1">
      <c r="A75" s="104"/>
      <c r="B75" s="61">
        <v>32</v>
      </c>
      <c r="C75" s="62" t="s">
        <v>10</v>
      </c>
      <c r="D75" s="63">
        <f aca="true" t="shared" si="39" ref="D75:N77">D76</f>
        <v>40000</v>
      </c>
      <c r="E75" s="63">
        <f t="shared" si="39"/>
        <v>-15000</v>
      </c>
      <c r="F75" s="63">
        <f t="shared" si="37"/>
        <v>25000</v>
      </c>
      <c r="G75" s="63">
        <f t="shared" si="39"/>
        <v>25000</v>
      </c>
      <c r="H75" s="63">
        <f t="shared" si="39"/>
        <v>0</v>
      </c>
      <c r="I75" s="63">
        <f t="shared" si="39"/>
        <v>0</v>
      </c>
      <c r="J75" s="63">
        <f t="shared" si="39"/>
        <v>0</v>
      </c>
      <c r="K75" s="63">
        <f t="shared" si="39"/>
        <v>0</v>
      </c>
      <c r="L75" s="63">
        <f t="shared" si="39"/>
        <v>0</v>
      </c>
      <c r="M75" s="63">
        <f t="shared" si="39"/>
        <v>0</v>
      </c>
      <c r="N75" s="63">
        <f t="shared" si="39"/>
        <v>0</v>
      </c>
    </row>
    <row r="76" spans="1:14" s="96" customFormat="1" ht="14.25" customHeight="1">
      <c r="A76" s="105"/>
      <c r="B76" s="93">
        <v>329</v>
      </c>
      <c r="C76" s="94" t="s">
        <v>344</v>
      </c>
      <c r="D76" s="59">
        <v>40000</v>
      </c>
      <c r="E76" s="59">
        <f>F76-D76</f>
        <v>-15000</v>
      </c>
      <c r="F76" s="59">
        <f t="shared" si="37"/>
        <v>25000</v>
      </c>
      <c r="G76" s="59">
        <v>25000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</row>
    <row r="77" spans="1:14" s="11" customFormat="1" ht="18" customHeight="1">
      <c r="A77" s="104"/>
      <c r="B77" s="61" t="s">
        <v>202</v>
      </c>
      <c r="C77" s="62" t="s">
        <v>565</v>
      </c>
      <c r="D77" s="63">
        <f t="shared" si="39"/>
        <v>0</v>
      </c>
      <c r="E77" s="63">
        <f t="shared" si="39"/>
        <v>15000</v>
      </c>
      <c r="F77" s="63">
        <f>SUM(G77:N77)</f>
        <v>15000</v>
      </c>
      <c r="G77" s="63">
        <f t="shared" si="39"/>
        <v>15000</v>
      </c>
      <c r="H77" s="63">
        <f t="shared" si="39"/>
        <v>0</v>
      </c>
      <c r="I77" s="63">
        <f t="shared" si="39"/>
        <v>0</v>
      </c>
      <c r="J77" s="63">
        <f t="shared" si="39"/>
        <v>0</v>
      </c>
      <c r="K77" s="63">
        <f t="shared" si="39"/>
        <v>0</v>
      </c>
      <c r="L77" s="63">
        <f t="shared" si="39"/>
        <v>0</v>
      </c>
      <c r="M77" s="63">
        <f t="shared" si="39"/>
        <v>0</v>
      </c>
      <c r="N77" s="63">
        <f t="shared" si="39"/>
        <v>0</v>
      </c>
    </row>
    <row r="78" spans="1:14" s="96" customFormat="1" ht="14.25" customHeight="1">
      <c r="A78" s="105"/>
      <c r="B78" s="93" t="s">
        <v>233</v>
      </c>
      <c r="C78" s="94" t="s">
        <v>746</v>
      </c>
      <c r="D78" s="59">
        <v>0</v>
      </c>
      <c r="E78" s="59">
        <f>F78-D78</f>
        <v>15000</v>
      </c>
      <c r="F78" s="59">
        <f>SUM(G78:N78)</f>
        <v>15000</v>
      </c>
      <c r="G78" s="59">
        <v>15000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</row>
    <row r="79" spans="1:14" s="11" customFormat="1" ht="27.75" customHeight="1">
      <c r="A79" s="110"/>
      <c r="B79" s="178" t="s">
        <v>566</v>
      </c>
      <c r="C79" s="175"/>
      <c r="D79" s="15">
        <f>D80+D84+D87+D90+D93</f>
        <v>163000</v>
      </c>
      <c r="E79" s="15">
        <f>E80+E84+E87+E90+E93</f>
        <v>-77000</v>
      </c>
      <c r="F79" s="15">
        <f t="shared" si="37"/>
        <v>86000</v>
      </c>
      <c r="G79" s="15">
        <f>G80+G84+G87+G90+G93</f>
        <v>86000</v>
      </c>
      <c r="H79" s="15">
        <f aca="true" t="shared" si="40" ref="H79:N79">H80+H84+H87+H90</f>
        <v>0</v>
      </c>
      <c r="I79" s="15">
        <f t="shared" si="40"/>
        <v>0</v>
      </c>
      <c r="J79" s="15">
        <f t="shared" si="40"/>
        <v>0</v>
      </c>
      <c r="K79" s="15">
        <f t="shared" si="40"/>
        <v>0</v>
      </c>
      <c r="L79" s="15">
        <f t="shared" si="40"/>
        <v>0</v>
      </c>
      <c r="M79" s="15">
        <f t="shared" si="40"/>
        <v>0</v>
      </c>
      <c r="N79" s="15">
        <f t="shared" si="40"/>
        <v>0</v>
      </c>
    </row>
    <row r="80" spans="1:14" s="11" customFormat="1" ht="24" customHeight="1">
      <c r="A80" s="102" t="s">
        <v>5</v>
      </c>
      <c r="B80" s="172" t="s">
        <v>525</v>
      </c>
      <c r="C80" s="173"/>
      <c r="D80" s="14">
        <f>D81</f>
        <v>83000</v>
      </c>
      <c r="E80" s="14">
        <f>E81</f>
        <v>3000</v>
      </c>
      <c r="F80" s="115">
        <f t="shared" si="37"/>
        <v>86000</v>
      </c>
      <c r="G80" s="14">
        <f aca="true" t="shared" si="41" ref="G80:N80">G81</f>
        <v>86000</v>
      </c>
      <c r="H80" s="14">
        <f t="shared" si="41"/>
        <v>0</v>
      </c>
      <c r="I80" s="14">
        <f t="shared" si="41"/>
        <v>0</v>
      </c>
      <c r="J80" s="14">
        <f t="shared" si="41"/>
        <v>0</v>
      </c>
      <c r="K80" s="14">
        <f t="shared" si="41"/>
        <v>0</v>
      </c>
      <c r="L80" s="14">
        <f t="shared" si="41"/>
        <v>0</v>
      </c>
      <c r="M80" s="14">
        <f t="shared" si="41"/>
        <v>0</v>
      </c>
      <c r="N80" s="14">
        <f t="shared" si="41"/>
        <v>0</v>
      </c>
    </row>
    <row r="81" spans="1:14" s="11" customFormat="1" ht="18" customHeight="1">
      <c r="A81" s="104"/>
      <c r="B81" s="61">
        <v>32</v>
      </c>
      <c r="C81" s="62" t="s">
        <v>10</v>
      </c>
      <c r="D81" s="63">
        <f>D82+D83</f>
        <v>83000</v>
      </c>
      <c r="E81" s="63">
        <f>E82+E83</f>
        <v>3000</v>
      </c>
      <c r="F81" s="63">
        <f t="shared" si="37"/>
        <v>86000</v>
      </c>
      <c r="G81" s="63">
        <f aca="true" t="shared" si="42" ref="G81:N81">G82+G83</f>
        <v>86000</v>
      </c>
      <c r="H81" s="63">
        <f t="shared" si="42"/>
        <v>0</v>
      </c>
      <c r="I81" s="63">
        <f t="shared" si="42"/>
        <v>0</v>
      </c>
      <c r="J81" s="63">
        <f t="shared" si="42"/>
        <v>0</v>
      </c>
      <c r="K81" s="63">
        <f t="shared" si="42"/>
        <v>0</v>
      </c>
      <c r="L81" s="63">
        <f t="shared" si="42"/>
        <v>0</v>
      </c>
      <c r="M81" s="63">
        <f>M82+M83</f>
        <v>0</v>
      </c>
      <c r="N81" s="63">
        <f t="shared" si="42"/>
        <v>0</v>
      </c>
    </row>
    <row r="82" spans="1:14" s="96" customFormat="1" ht="14.25" customHeight="1">
      <c r="A82" s="105"/>
      <c r="B82" s="93">
        <v>322</v>
      </c>
      <c r="C82" s="94" t="s">
        <v>343</v>
      </c>
      <c r="D82" s="59">
        <v>2000</v>
      </c>
      <c r="E82" s="59">
        <f>F82-D82</f>
        <v>3000</v>
      </c>
      <c r="F82" s="59">
        <f t="shared" si="37"/>
        <v>5000</v>
      </c>
      <c r="G82" s="59">
        <v>5000</v>
      </c>
      <c r="H82" s="59">
        <v>0</v>
      </c>
      <c r="I82" s="59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</row>
    <row r="83" spans="1:14" s="96" customFormat="1" ht="14.25" customHeight="1">
      <c r="A83" s="105"/>
      <c r="B83" s="93">
        <v>323</v>
      </c>
      <c r="C83" s="94" t="s">
        <v>349</v>
      </c>
      <c r="D83" s="59">
        <v>81000</v>
      </c>
      <c r="E83" s="59">
        <f>F83-D83</f>
        <v>0</v>
      </c>
      <c r="F83" s="59">
        <f t="shared" si="37"/>
        <v>81000</v>
      </c>
      <c r="G83" s="59">
        <v>81000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</row>
    <row r="84" spans="1:14" s="11" customFormat="1" ht="24" customHeight="1">
      <c r="A84" s="102" t="s">
        <v>5</v>
      </c>
      <c r="B84" s="200" t="s">
        <v>744</v>
      </c>
      <c r="C84" s="201"/>
      <c r="D84" s="14">
        <f>D85</f>
        <v>80000</v>
      </c>
      <c r="E84" s="14">
        <f>E85</f>
        <v>-80000</v>
      </c>
      <c r="F84" s="115">
        <f aca="true" t="shared" si="43" ref="F84:F99">SUM(G84:N84)</f>
        <v>0</v>
      </c>
      <c r="G84" s="14">
        <f aca="true" t="shared" si="44" ref="G84:N84">G85</f>
        <v>0</v>
      </c>
      <c r="H84" s="14">
        <f t="shared" si="44"/>
        <v>0</v>
      </c>
      <c r="I84" s="14">
        <f t="shared" si="44"/>
        <v>0</v>
      </c>
      <c r="J84" s="14">
        <f t="shared" si="44"/>
        <v>0</v>
      </c>
      <c r="K84" s="14">
        <f t="shared" si="44"/>
        <v>0</v>
      </c>
      <c r="L84" s="14">
        <f t="shared" si="44"/>
        <v>0</v>
      </c>
      <c r="M84" s="14">
        <f t="shared" si="44"/>
        <v>0</v>
      </c>
      <c r="N84" s="14">
        <f t="shared" si="44"/>
        <v>0</v>
      </c>
    </row>
    <row r="85" spans="1:14" s="11" customFormat="1" ht="18" customHeight="1">
      <c r="A85" s="104"/>
      <c r="B85" s="61" t="s">
        <v>6</v>
      </c>
      <c r="C85" s="62" t="s">
        <v>391</v>
      </c>
      <c r="D85" s="63">
        <f>D86</f>
        <v>80000</v>
      </c>
      <c r="E85" s="63">
        <f>E86</f>
        <v>-80000</v>
      </c>
      <c r="F85" s="63">
        <f t="shared" si="43"/>
        <v>0</v>
      </c>
      <c r="G85" s="63">
        <f>G86</f>
        <v>0</v>
      </c>
      <c r="H85" s="63">
        <f aca="true" t="shared" si="45" ref="H85:N88">H86</f>
        <v>0</v>
      </c>
      <c r="I85" s="63">
        <f t="shared" si="45"/>
        <v>0</v>
      </c>
      <c r="J85" s="63">
        <f t="shared" si="45"/>
        <v>0</v>
      </c>
      <c r="K85" s="63">
        <f t="shared" si="45"/>
        <v>0</v>
      </c>
      <c r="L85" s="63">
        <f t="shared" si="45"/>
        <v>0</v>
      </c>
      <c r="M85" s="63">
        <f t="shared" si="45"/>
        <v>0</v>
      </c>
      <c r="N85" s="63">
        <f t="shared" si="45"/>
        <v>0</v>
      </c>
    </row>
    <row r="86" spans="1:14" s="96" customFormat="1" ht="14.25" customHeight="1">
      <c r="A86" s="105"/>
      <c r="B86" s="93" t="s">
        <v>8</v>
      </c>
      <c r="C86" s="94" t="s">
        <v>377</v>
      </c>
      <c r="D86" s="59">
        <v>80000</v>
      </c>
      <c r="E86" s="59">
        <f>F86-D86</f>
        <v>-80000</v>
      </c>
      <c r="F86" s="59">
        <f t="shared" si="43"/>
        <v>0</v>
      </c>
      <c r="G86" s="59">
        <v>0</v>
      </c>
      <c r="H86" s="59">
        <v>0</v>
      </c>
      <c r="I86" s="59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</row>
    <row r="87" spans="1:14" s="11" customFormat="1" ht="24" customHeight="1">
      <c r="A87" s="102" t="s">
        <v>5</v>
      </c>
      <c r="B87" s="172" t="s">
        <v>526</v>
      </c>
      <c r="C87" s="173"/>
      <c r="D87" s="14">
        <f>D88</f>
        <v>0</v>
      </c>
      <c r="E87" s="14">
        <f>E88</f>
        <v>0</v>
      </c>
      <c r="F87" s="115">
        <f t="shared" si="43"/>
        <v>0</v>
      </c>
      <c r="G87" s="14">
        <f aca="true" t="shared" si="46" ref="G87:N87">G88</f>
        <v>0</v>
      </c>
      <c r="H87" s="14">
        <f t="shared" si="46"/>
        <v>0</v>
      </c>
      <c r="I87" s="14">
        <f t="shared" si="46"/>
        <v>0</v>
      </c>
      <c r="J87" s="14">
        <f t="shared" si="46"/>
        <v>0</v>
      </c>
      <c r="K87" s="14">
        <f t="shared" si="46"/>
        <v>0</v>
      </c>
      <c r="L87" s="14">
        <f t="shared" si="46"/>
        <v>0</v>
      </c>
      <c r="M87" s="14">
        <f t="shared" si="46"/>
        <v>0</v>
      </c>
      <c r="N87" s="14">
        <f t="shared" si="46"/>
        <v>0</v>
      </c>
    </row>
    <row r="88" spans="1:14" s="11" customFormat="1" ht="18" customHeight="1">
      <c r="A88" s="104"/>
      <c r="B88" s="61" t="s">
        <v>6</v>
      </c>
      <c r="C88" s="62" t="s">
        <v>391</v>
      </c>
      <c r="D88" s="63">
        <f>D89</f>
        <v>0</v>
      </c>
      <c r="E88" s="63">
        <f>E89</f>
        <v>0</v>
      </c>
      <c r="F88" s="63">
        <f t="shared" si="43"/>
        <v>0</v>
      </c>
      <c r="G88" s="63">
        <f>G89</f>
        <v>0</v>
      </c>
      <c r="H88" s="63">
        <f t="shared" si="45"/>
        <v>0</v>
      </c>
      <c r="I88" s="63">
        <f t="shared" si="45"/>
        <v>0</v>
      </c>
      <c r="J88" s="63">
        <f t="shared" si="45"/>
        <v>0</v>
      </c>
      <c r="K88" s="63">
        <f t="shared" si="45"/>
        <v>0</v>
      </c>
      <c r="L88" s="63">
        <f t="shared" si="45"/>
        <v>0</v>
      </c>
      <c r="M88" s="63">
        <f t="shared" si="45"/>
        <v>0</v>
      </c>
      <c r="N88" s="63">
        <f t="shared" si="45"/>
        <v>0</v>
      </c>
    </row>
    <row r="89" spans="1:14" s="96" customFormat="1" ht="14.25" customHeight="1">
      <c r="A89" s="105"/>
      <c r="B89" s="93" t="s">
        <v>8</v>
      </c>
      <c r="C89" s="94" t="s">
        <v>377</v>
      </c>
      <c r="D89" s="59">
        <v>0</v>
      </c>
      <c r="E89" s="59">
        <f>F89-D89</f>
        <v>0</v>
      </c>
      <c r="F89" s="59">
        <f t="shared" si="43"/>
        <v>0</v>
      </c>
      <c r="G89" s="59">
        <v>0</v>
      </c>
      <c r="H89" s="59">
        <v>0</v>
      </c>
      <c r="I89" s="59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</row>
    <row r="90" spans="1:14" s="11" customFormat="1" ht="24" customHeight="1">
      <c r="A90" s="102" t="s">
        <v>5</v>
      </c>
      <c r="B90" s="186" t="s">
        <v>571</v>
      </c>
      <c r="C90" s="173"/>
      <c r="D90" s="14">
        <f>D91</f>
        <v>0</v>
      </c>
      <c r="E90" s="14">
        <f>E91</f>
        <v>0</v>
      </c>
      <c r="F90" s="115">
        <f aca="true" t="shared" si="47" ref="F90:F95">SUM(G90:N90)</f>
        <v>0</v>
      </c>
      <c r="G90" s="14">
        <f aca="true" t="shared" si="48" ref="G90:N90">G91</f>
        <v>0</v>
      </c>
      <c r="H90" s="14">
        <f t="shared" si="48"/>
        <v>0</v>
      </c>
      <c r="I90" s="14">
        <f t="shared" si="48"/>
        <v>0</v>
      </c>
      <c r="J90" s="14">
        <f t="shared" si="48"/>
        <v>0</v>
      </c>
      <c r="K90" s="14">
        <f t="shared" si="48"/>
        <v>0</v>
      </c>
      <c r="L90" s="14">
        <f t="shared" si="48"/>
        <v>0</v>
      </c>
      <c r="M90" s="14">
        <f t="shared" si="48"/>
        <v>0</v>
      </c>
      <c r="N90" s="14">
        <f t="shared" si="48"/>
        <v>0</v>
      </c>
    </row>
    <row r="91" spans="1:14" s="11" customFormat="1" ht="18" customHeight="1">
      <c r="A91" s="104"/>
      <c r="B91" s="61" t="s">
        <v>6</v>
      </c>
      <c r="C91" s="62" t="s">
        <v>391</v>
      </c>
      <c r="D91" s="63">
        <f>D92</f>
        <v>0</v>
      </c>
      <c r="E91" s="63">
        <f>E92</f>
        <v>0</v>
      </c>
      <c r="F91" s="63">
        <f t="shared" si="47"/>
        <v>0</v>
      </c>
      <c r="G91" s="63">
        <f>G92</f>
        <v>0</v>
      </c>
      <c r="H91" s="63">
        <f aca="true" t="shared" si="49" ref="H91:N91">H92</f>
        <v>0</v>
      </c>
      <c r="I91" s="63">
        <f t="shared" si="49"/>
        <v>0</v>
      </c>
      <c r="J91" s="63">
        <f t="shared" si="49"/>
        <v>0</v>
      </c>
      <c r="K91" s="63">
        <f t="shared" si="49"/>
        <v>0</v>
      </c>
      <c r="L91" s="63">
        <f t="shared" si="49"/>
        <v>0</v>
      </c>
      <c r="M91" s="63">
        <f t="shared" si="49"/>
        <v>0</v>
      </c>
      <c r="N91" s="63">
        <f t="shared" si="49"/>
        <v>0</v>
      </c>
    </row>
    <row r="92" spans="1:14" s="96" customFormat="1" ht="14.25" customHeight="1">
      <c r="A92" s="105"/>
      <c r="B92" s="93" t="s">
        <v>8</v>
      </c>
      <c r="C92" s="94" t="s">
        <v>377</v>
      </c>
      <c r="D92" s="59">
        <v>0</v>
      </c>
      <c r="E92" s="59">
        <f>F92-D92</f>
        <v>0</v>
      </c>
      <c r="F92" s="59">
        <f t="shared" si="47"/>
        <v>0</v>
      </c>
      <c r="G92" s="59">
        <v>0</v>
      </c>
      <c r="H92" s="59">
        <v>0</v>
      </c>
      <c r="I92" s="59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</row>
    <row r="93" spans="1:14" s="11" customFormat="1" ht="24" customHeight="1">
      <c r="A93" s="102" t="s">
        <v>5</v>
      </c>
      <c r="B93" s="172" t="s">
        <v>655</v>
      </c>
      <c r="C93" s="173"/>
      <c r="D93" s="14">
        <f>D94</f>
        <v>0</v>
      </c>
      <c r="E93" s="14">
        <f>E94</f>
        <v>0</v>
      </c>
      <c r="F93" s="115">
        <f t="shared" si="47"/>
        <v>0</v>
      </c>
      <c r="G93" s="14">
        <f aca="true" t="shared" si="50" ref="G93:N94">G94</f>
        <v>0</v>
      </c>
      <c r="H93" s="14">
        <f t="shared" si="50"/>
        <v>0</v>
      </c>
      <c r="I93" s="14">
        <f t="shared" si="50"/>
        <v>0</v>
      </c>
      <c r="J93" s="14">
        <f t="shared" si="50"/>
        <v>0</v>
      </c>
      <c r="K93" s="14">
        <f t="shared" si="50"/>
        <v>0</v>
      </c>
      <c r="L93" s="14">
        <f t="shared" si="50"/>
        <v>0</v>
      </c>
      <c r="M93" s="14">
        <f t="shared" si="50"/>
        <v>0</v>
      </c>
      <c r="N93" s="14">
        <f t="shared" si="50"/>
        <v>0</v>
      </c>
    </row>
    <row r="94" spans="1:14" s="11" customFormat="1" ht="18" customHeight="1">
      <c r="A94" s="104"/>
      <c r="B94" s="61">
        <v>32</v>
      </c>
      <c r="C94" s="62" t="s">
        <v>10</v>
      </c>
      <c r="D94" s="63">
        <f>D95</f>
        <v>0</v>
      </c>
      <c r="E94" s="63">
        <f>E95</f>
        <v>0</v>
      </c>
      <c r="F94" s="63">
        <f t="shared" si="47"/>
        <v>0</v>
      </c>
      <c r="G94" s="63">
        <f>G95</f>
        <v>0</v>
      </c>
      <c r="H94" s="63">
        <f t="shared" si="50"/>
        <v>0</v>
      </c>
      <c r="I94" s="63">
        <f t="shared" si="50"/>
        <v>0</v>
      </c>
      <c r="J94" s="63">
        <f t="shared" si="50"/>
        <v>0</v>
      </c>
      <c r="K94" s="63">
        <f t="shared" si="50"/>
        <v>0</v>
      </c>
      <c r="L94" s="63">
        <f t="shared" si="50"/>
        <v>0</v>
      </c>
      <c r="M94" s="63">
        <f t="shared" si="50"/>
        <v>0</v>
      </c>
      <c r="N94" s="63">
        <f t="shared" si="50"/>
        <v>0</v>
      </c>
    </row>
    <row r="95" spans="1:14" s="96" customFormat="1" ht="14.25" customHeight="1">
      <c r="A95" s="105"/>
      <c r="B95" s="93">
        <v>323</v>
      </c>
      <c r="C95" s="94" t="s">
        <v>349</v>
      </c>
      <c r="D95" s="59">
        <v>0</v>
      </c>
      <c r="E95" s="59">
        <f>F95-D95</f>
        <v>0</v>
      </c>
      <c r="F95" s="59">
        <f t="shared" si="47"/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</row>
    <row r="96" spans="1:14" s="11" customFormat="1" ht="27.75" customHeight="1">
      <c r="A96" s="110"/>
      <c r="B96" s="174" t="s">
        <v>527</v>
      </c>
      <c r="C96" s="175"/>
      <c r="D96" s="15">
        <f>D97+D100+D103</f>
        <v>10000</v>
      </c>
      <c r="E96" s="15">
        <f>E97+E100+E103</f>
        <v>0</v>
      </c>
      <c r="F96" s="15">
        <f t="shared" si="43"/>
        <v>10000</v>
      </c>
      <c r="G96" s="15">
        <f>G97+G100+G103</f>
        <v>10000</v>
      </c>
      <c r="H96" s="15">
        <f aca="true" t="shared" si="51" ref="H96:N96">H97+H100</f>
        <v>0</v>
      </c>
      <c r="I96" s="15">
        <f t="shared" si="51"/>
        <v>0</v>
      </c>
      <c r="J96" s="15">
        <f t="shared" si="51"/>
        <v>0</v>
      </c>
      <c r="K96" s="15">
        <f t="shared" si="51"/>
        <v>0</v>
      </c>
      <c r="L96" s="15">
        <f t="shared" si="51"/>
        <v>0</v>
      </c>
      <c r="M96" s="15">
        <f t="shared" si="51"/>
        <v>0</v>
      </c>
      <c r="N96" s="15">
        <f t="shared" si="51"/>
        <v>0</v>
      </c>
    </row>
    <row r="97" spans="1:14" s="11" customFormat="1" ht="24" customHeight="1">
      <c r="A97" s="102" t="s">
        <v>63</v>
      </c>
      <c r="B97" s="186" t="s">
        <v>528</v>
      </c>
      <c r="C97" s="173"/>
      <c r="D97" s="14">
        <f>D98</f>
        <v>0</v>
      </c>
      <c r="E97" s="14">
        <f>E98</f>
        <v>0</v>
      </c>
      <c r="F97" s="115">
        <f t="shared" si="43"/>
        <v>0</v>
      </c>
      <c r="G97" s="14">
        <f aca="true" t="shared" si="52" ref="G97:N97">G98</f>
        <v>0</v>
      </c>
      <c r="H97" s="14">
        <f t="shared" si="52"/>
        <v>0</v>
      </c>
      <c r="I97" s="14">
        <f t="shared" si="52"/>
        <v>0</v>
      </c>
      <c r="J97" s="14">
        <f t="shared" si="52"/>
        <v>0</v>
      </c>
      <c r="K97" s="14">
        <f t="shared" si="52"/>
        <v>0</v>
      </c>
      <c r="L97" s="14">
        <f t="shared" si="52"/>
        <v>0</v>
      </c>
      <c r="M97" s="14">
        <f t="shared" si="52"/>
        <v>0</v>
      </c>
      <c r="N97" s="14">
        <f t="shared" si="52"/>
        <v>0</v>
      </c>
    </row>
    <row r="98" spans="1:14" s="11" customFormat="1" ht="18" customHeight="1">
      <c r="A98" s="104"/>
      <c r="B98" s="61">
        <v>35</v>
      </c>
      <c r="C98" s="62" t="s">
        <v>357</v>
      </c>
      <c r="D98" s="63">
        <f>D99</f>
        <v>0</v>
      </c>
      <c r="E98" s="63">
        <f>E99</f>
        <v>0</v>
      </c>
      <c r="F98" s="63">
        <f t="shared" si="43"/>
        <v>0</v>
      </c>
      <c r="G98" s="63">
        <f>G99</f>
        <v>0</v>
      </c>
      <c r="H98" s="63">
        <f aca="true" t="shared" si="53" ref="H98:I101">H99</f>
        <v>0</v>
      </c>
      <c r="I98" s="63">
        <f t="shared" si="53"/>
        <v>0</v>
      </c>
      <c r="J98" s="63">
        <f aca="true" t="shared" si="54" ref="J98:N101">J99</f>
        <v>0</v>
      </c>
      <c r="K98" s="63">
        <f t="shared" si="54"/>
        <v>0</v>
      </c>
      <c r="L98" s="63">
        <f t="shared" si="54"/>
        <v>0</v>
      </c>
      <c r="M98" s="63">
        <f t="shared" si="54"/>
        <v>0</v>
      </c>
      <c r="N98" s="63">
        <f t="shared" si="54"/>
        <v>0</v>
      </c>
    </row>
    <row r="99" spans="1:14" s="96" customFormat="1" ht="15" customHeight="1">
      <c r="A99" s="105"/>
      <c r="B99" s="93">
        <v>352</v>
      </c>
      <c r="C99" s="94" t="s">
        <v>358</v>
      </c>
      <c r="D99" s="59">
        <v>0</v>
      </c>
      <c r="E99" s="59">
        <f>F99-D99</f>
        <v>0</v>
      </c>
      <c r="F99" s="59">
        <f t="shared" si="43"/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</row>
    <row r="100" spans="1:14" s="11" customFormat="1" ht="24" customHeight="1">
      <c r="A100" s="102" t="s">
        <v>418</v>
      </c>
      <c r="B100" s="186" t="s">
        <v>529</v>
      </c>
      <c r="C100" s="173"/>
      <c r="D100" s="14">
        <f>D101</f>
        <v>10000</v>
      </c>
      <c r="E100" s="14">
        <f>E101</f>
        <v>0</v>
      </c>
      <c r="F100" s="115">
        <f aca="true" t="shared" si="55" ref="F100:F105">SUM(G100:N100)</f>
        <v>10000</v>
      </c>
      <c r="G100" s="14">
        <f aca="true" t="shared" si="56" ref="G100:N100">G101</f>
        <v>10000</v>
      </c>
      <c r="H100" s="14">
        <f t="shared" si="56"/>
        <v>0</v>
      </c>
      <c r="I100" s="14">
        <f t="shared" si="56"/>
        <v>0</v>
      </c>
      <c r="J100" s="14">
        <f t="shared" si="56"/>
        <v>0</v>
      </c>
      <c r="K100" s="14">
        <f t="shared" si="56"/>
        <v>0</v>
      </c>
      <c r="L100" s="14">
        <f t="shared" si="56"/>
        <v>0</v>
      </c>
      <c r="M100" s="14">
        <f t="shared" si="56"/>
        <v>0</v>
      </c>
      <c r="N100" s="14">
        <f t="shared" si="56"/>
        <v>0</v>
      </c>
    </row>
    <row r="101" spans="1:14" s="11" customFormat="1" ht="18" customHeight="1">
      <c r="A101" s="104"/>
      <c r="B101" s="61" t="s">
        <v>395</v>
      </c>
      <c r="C101" s="62" t="s">
        <v>354</v>
      </c>
      <c r="D101" s="63">
        <f>D102</f>
        <v>10000</v>
      </c>
      <c r="E101" s="63">
        <f>E102</f>
        <v>0</v>
      </c>
      <c r="F101" s="63">
        <f t="shared" si="55"/>
        <v>10000</v>
      </c>
      <c r="G101" s="63">
        <f>G102</f>
        <v>10000</v>
      </c>
      <c r="H101" s="63">
        <f t="shared" si="53"/>
        <v>0</v>
      </c>
      <c r="I101" s="63">
        <f t="shared" si="53"/>
        <v>0</v>
      </c>
      <c r="J101" s="63">
        <f t="shared" si="54"/>
        <v>0</v>
      </c>
      <c r="K101" s="63">
        <f t="shared" si="54"/>
        <v>0</v>
      </c>
      <c r="L101" s="63">
        <f t="shared" si="54"/>
        <v>0</v>
      </c>
      <c r="M101" s="63">
        <f t="shared" si="54"/>
        <v>0</v>
      </c>
      <c r="N101" s="63">
        <f t="shared" si="54"/>
        <v>0</v>
      </c>
    </row>
    <row r="102" spans="1:14" s="96" customFormat="1" ht="15" customHeight="1">
      <c r="A102" s="105"/>
      <c r="B102" s="93" t="s">
        <v>419</v>
      </c>
      <c r="C102" s="94" t="s">
        <v>355</v>
      </c>
      <c r="D102" s="59">
        <v>10000</v>
      </c>
      <c r="E102" s="59">
        <f>F102-D102</f>
        <v>0</v>
      </c>
      <c r="F102" s="59">
        <f t="shared" si="55"/>
        <v>10000</v>
      </c>
      <c r="G102" s="59">
        <v>10000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</row>
    <row r="103" spans="1:14" s="11" customFormat="1" ht="24" customHeight="1">
      <c r="A103" s="102" t="s">
        <v>68</v>
      </c>
      <c r="B103" s="172" t="s">
        <v>656</v>
      </c>
      <c r="C103" s="173"/>
      <c r="D103" s="14">
        <f>D104</f>
        <v>0</v>
      </c>
      <c r="E103" s="14">
        <f>E104</f>
        <v>0</v>
      </c>
      <c r="F103" s="115">
        <f t="shared" si="55"/>
        <v>0</v>
      </c>
      <c r="G103" s="14">
        <f aca="true" t="shared" si="57" ref="G103:N104">G104</f>
        <v>0</v>
      </c>
      <c r="H103" s="14">
        <f t="shared" si="57"/>
        <v>0</v>
      </c>
      <c r="I103" s="14">
        <f t="shared" si="57"/>
        <v>0</v>
      </c>
      <c r="J103" s="14">
        <f t="shared" si="57"/>
        <v>0</v>
      </c>
      <c r="K103" s="14">
        <f t="shared" si="57"/>
        <v>0</v>
      </c>
      <c r="L103" s="14">
        <f t="shared" si="57"/>
        <v>0</v>
      </c>
      <c r="M103" s="14">
        <f t="shared" si="57"/>
        <v>0</v>
      </c>
      <c r="N103" s="14">
        <f t="shared" si="57"/>
        <v>0</v>
      </c>
    </row>
    <row r="104" spans="1:14" s="11" customFormat="1" ht="18" customHeight="1">
      <c r="A104" s="104"/>
      <c r="B104" s="61">
        <v>41</v>
      </c>
      <c r="C104" s="62" t="s">
        <v>359</v>
      </c>
      <c r="D104" s="63">
        <f>D105</f>
        <v>0</v>
      </c>
      <c r="E104" s="63">
        <f>E105</f>
        <v>0</v>
      </c>
      <c r="F104" s="63">
        <f t="shared" si="55"/>
        <v>0</v>
      </c>
      <c r="G104" s="63">
        <f t="shared" si="57"/>
        <v>0</v>
      </c>
      <c r="H104" s="63">
        <f t="shared" si="57"/>
        <v>0</v>
      </c>
      <c r="I104" s="63">
        <f t="shared" si="57"/>
        <v>0</v>
      </c>
      <c r="J104" s="63">
        <f t="shared" si="57"/>
        <v>0</v>
      </c>
      <c r="K104" s="63">
        <f t="shared" si="57"/>
        <v>0</v>
      </c>
      <c r="L104" s="63">
        <f t="shared" si="57"/>
        <v>0</v>
      </c>
      <c r="M104" s="63">
        <f t="shared" si="57"/>
        <v>0</v>
      </c>
      <c r="N104" s="63">
        <f t="shared" si="57"/>
        <v>0</v>
      </c>
    </row>
    <row r="105" spans="1:14" s="96" customFormat="1" ht="15" customHeight="1">
      <c r="A105" s="105"/>
      <c r="B105" s="93">
        <v>411</v>
      </c>
      <c r="C105" s="94" t="s">
        <v>360</v>
      </c>
      <c r="D105" s="59">
        <v>0</v>
      </c>
      <c r="E105" s="59">
        <f>F105-D105</f>
        <v>0</v>
      </c>
      <c r="F105" s="59">
        <f t="shared" si="55"/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</row>
    <row r="106" spans="1:14" s="126" customFormat="1" ht="22.5" customHeight="1">
      <c r="A106" s="168" t="s">
        <v>16</v>
      </c>
      <c r="B106" s="168" t="s">
        <v>230</v>
      </c>
      <c r="C106" s="169" t="s">
        <v>26</v>
      </c>
      <c r="D106" s="168" t="s">
        <v>753</v>
      </c>
      <c r="E106" s="168" t="s">
        <v>520</v>
      </c>
      <c r="F106" s="170" t="s">
        <v>755</v>
      </c>
      <c r="G106" s="169" t="s">
        <v>754</v>
      </c>
      <c r="H106" s="169"/>
      <c r="I106" s="169"/>
      <c r="J106" s="169"/>
      <c r="K106" s="169"/>
      <c r="L106" s="169"/>
      <c r="M106" s="169"/>
      <c r="N106" s="169"/>
    </row>
    <row r="107" spans="1:14" s="55" customFormat="1" ht="54" customHeight="1">
      <c r="A107" s="169"/>
      <c r="B107" s="169"/>
      <c r="C107" s="169"/>
      <c r="D107" s="169"/>
      <c r="E107" s="169"/>
      <c r="F107" s="171"/>
      <c r="G107" s="53" t="s">
        <v>720</v>
      </c>
      <c r="H107" s="53" t="s">
        <v>17</v>
      </c>
      <c r="I107" s="53" t="s">
        <v>163</v>
      </c>
      <c r="J107" s="53" t="s">
        <v>164</v>
      </c>
      <c r="K107" s="53" t="s">
        <v>18</v>
      </c>
      <c r="L107" s="53" t="s">
        <v>721</v>
      </c>
      <c r="M107" s="53" t="s">
        <v>712</v>
      </c>
      <c r="N107" s="53" t="s">
        <v>269</v>
      </c>
    </row>
    <row r="108" spans="1:14" s="55" customFormat="1" ht="10.5" customHeight="1">
      <c r="A108" s="54">
        <v>1</v>
      </c>
      <c r="B108" s="54">
        <v>2</v>
      </c>
      <c r="C108" s="54">
        <v>3</v>
      </c>
      <c r="D108" s="54">
        <v>4</v>
      </c>
      <c r="E108" s="54">
        <v>5</v>
      </c>
      <c r="F108" s="54">
        <v>6</v>
      </c>
      <c r="G108" s="54">
        <v>7</v>
      </c>
      <c r="H108" s="54">
        <v>8</v>
      </c>
      <c r="I108" s="54">
        <v>9</v>
      </c>
      <c r="J108" s="54">
        <v>10</v>
      </c>
      <c r="K108" s="54">
        <v>11</v>
      </c>
      <c r="L108" s="54">
        <v>12</v>
      </c>
      <c r="M108" s="54">
        <v>13</v>
      </c>
      <c r="N108" s="54">
        <v>14</v>
      </c>
    </row>
    <row r="109" spans="1:14" s="11" customFormat="1" ht="27.75" customHeight="1">
      <c r="A109" s="110"/>
      <c r="B109" s="174" t="s">
        <v>631</v>
      </c>
      <c r="C109" s="175"/>
      <c r="D109" s="15">
        <f>D110+D114+D117</f>
        <v>1095000</v>
      </c>
      <c r="E109" s="15">
        <f>E110+E114+E117</f>
        <v>745000</v>
      </c>
      <c r="F109" s="15">
        <f aca="true" t="shared" si="58" ref="F109:F126">SUM(G109:N109)</f>
        <v>1840000</v>
      </c>
      <c r="G109" s="15">
        <f aca="true" t="shared" si="59" ref="G109:N109">G110+G114+G117</f>
        <v>190000</v>
      </c>
      <c r="H109" s="15">
        <f t="shared" si="59"/>
        <v>0</v>
      </c>
      <c r="I109" s="15">
        <f t="shared" si="59"/>
        <v>1645000</v>
      </c>
      <c r="J109" s="15">
        <f t="shared" si="59"/>
        <v>0</v>
      </c>
      <c r="K109" s="15">
        <f t="shared" si="59"/>
        <v>0</v>
      </c>
      <c r="L109" s="15">
        <f t="shared" si="59"/>
        <v>5000</v>
      </c>
      <c r="M109" s="15">
        <f t="shared" si="59"/>
        <v>0</v>
      </c>
      <c r="N109" s="15">
        <f t="shared" si="59"/>
        <v>0</v>
      </c>
    </row>
    <row r="110" spans="1:14" s="11" customFormat="1" ht="24" customHeight="1">
      <c r="A110" s="102" t="s">
        <v>64</v>
      </c>
      <c r="B110" s="172" t="s">
        <v>530</v>
      </c>
      <c r="C110" s="173"/>
      <c r="D110" s="14">
        <f>D111</f>
        <v>480000</v>
      </c>
      <c r="E110" s="14">
        <f>E111</f>
        <v>190000</v>
      </c>
      <c r="F110" s="115">
        <f t="shared" si="58"/>
        <v>670000</v>
      </c>
      <c r="G110" s="14">
        <f aca="true" t="shared" si="60" ref="G110:N110">G111</f>
        <v>190000</v>
      </c>
      <c r="H110" s="14">
        <f t="shared" si="60"/>
        <v>0</v>
      </c>
      <c r="I110" s="14">
        <f t="shared" si="60"/>
        <v>480000</v>
      </c>
      <c r="J110" s="14">
        <f t="shared" si="60"/>
        <v>0</v>
      </c>
      <c r="K110" s="14">
        <f t="shared" si="60"/>
        <v>0</v>
      </c>
      <c r="L110" s="14">
        <f t="shared" si="60"/>
        <v>0</v>
      </c>
      <c r="M110" s="14">
        <f t="shared" si="60"/>
        <v>0</v>
      </c>
      <c r="N110" s="14">
        <f t="shared" si="60"/>
        <v>0</v>
      </c>
    </row>
    <row r="111" spans="1:14" s="11" customFormat="1" ht="18" customHeight="1">
      <c r="A111" s="104"/>
      <c r="B111" s="61">
        <v>32</v>
      </c>
      <c r="C111" s="62" t="s">
        <v>10</v>
      </c>
      <c r="D111" s="63">
        <f>D112+D113</f>
        <v>480000</v>
      </c>
      <c r="E111" s="63">
        <f>E112+E113</f>
        <v>190000</v>
      </c>
      <c r="F111" s="63">
        <f t="shared" si="58"/>
        <v>670000</v>
      </c>
      <c r="G111" s="63">
        <f aca="true" t="shared" si="61" ref="G111:N111">G112+G113</f>
        <v>190000</v>
      </c>
      <c r="H111" s="63">
        <f t="shared" si="61"/>
        <v>0</v>
      </c>
      <c r="I111" s="63">
        <f t="shared" si="61"/>
        <v>480000</v>
      </c>
      <c r="J111" s="63">
        <f t="shared" si="61"/>
        <v>0</v>
      </c>
      <c r="K111" s="63">
        <f t="shared" si="61"/>
        <v>0</v>
      </c>
      <c r="L111" s="63">
        <f t="shared" si="61"/>
        <v>0</v>
      </c>
      <c r="M111" s="63">
        <f t="shared" si="61"/>
        <v>0</v>
      </c>
      <c r="N111" s="63">
        <f t="shared" si="61"/>
        <v>0</v>
      </c>
    </row>
    <row r="112" spans="1:14" s="96" customFormat="1" ht="15" customHeight="1">
      <c r="A112" s="105" t="s">
        <v>1</v>
      </c>
      <c r="B112" s="93">
        <v>322</v>
      </c>
      <c r="C112" s="94" t="s">
        <v>343</v>
      </c>
      <c r="D112" s="59">
        <v>80000</v>
      </c>
      <c r="E112" s="59">
        <f>F112-D112</f>
        <v>40000</v>
      </c>
      <c r="F112" s="59">
        <f t="shared" si="58"/>
        <v>120000</v>
      </c>
      <c r="G112" s="59">
        <v>40000</v>
      </c>
      <c r="H112" s="59">
        <v>0</v>
      </c>
      <c r="I112" s="59">
        <v>80000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</row>
    <row r="113" spans="1:14" s="96" customFormat="1" ht="15" customHeight="1">
      <c r="A113" s="105"/>
      <c r="B113" s="93">
        <v>323</v>
      </c>
      <c r="C113" s="94" t="s">
        <v>349</v>
      </c>
      <c r="D113" s="59">
        <v>400000</v>
      </c>
      <c r="E113" s="59">
        <f>F113-D113</f>
        <v>150000</v>
      </c>
      <c r="F113" s="59">
        <f t="shared" si="58"/>
        <v>550000</v>
      </c>
      <c r="G113" s="59">
        <v>150000</v>
      </c>
      <c r="H113" s="59">
        <v>0</v>
      </c>
      <c r="I113" s="59">
        <v>400000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</row>
    <row r="114" spans="1:14" s="11" customFormat="1" ht="24" customHeight="1">
      <c r="A114" s="102" t="s">
        <v>64</v>
      </c>
      <c r="B114" s="172" t="s">
        <v>745</v>
      </c>
      <c r="C114" s="173"/>
      <c r="D114" s="14">
        <f>D115</f>
        <v>100000</v>
      </c>
      <c r="E114" s="14">
        <f>E115</f>
        <v>70000</v>
      </c>
      <c r="F114" s="115">
        <f t="shared" si="58"/>
        <v>170000</v>
      </c>
      <c r="G114" s="14">
        <f aca="true" t="shared" si="62" ref="G114:N114">G115</f>
        <v>0</v>
      </c>
      <c r="H114" s="14">
        <f t="shared" si="62"/>
        <v>0</v>
      </c>
      <c r="I114" s="14">
        <f t="shared" si="62"/>
        <v>170000</v>
      </c>
      <c r="J114" s="14">
        <f t="shared" si="62"/>
        <v>0</v>
      </c>
      <c r="K114" s="14">
        <f t="shared" si="62"/>
        <v>0</v>
      </c>
      <c r="L114" s="14">
        <f t="shared" si="62"/>
        <v>0</v>
      </c>
      <c r="M114" s="14">
        <f t="shared" si="62"/>
        <v>0</v>
      </c>
      <c r="N114" s="14">
        <f t="shared" si="62"/>
        <v>0</v>
      </c>
    </row>
    <row r="115" spans="1:14" s="11" customFormat="1" ht="18" customHeight="1">
      <c r="A115" s="104"/>
      <c r="B115" s="61">
        <v>41</v>
      </c>
      <c r="C115" s="62" t="s">
        <v>359</v>
      </c>
      <c r="D115" s="63">
        <f>D116</f>
        <v>100000</v>
      </c>
      <c r="E115" s="63">
        <f>E116</f>
        <v>70000</v>
      </c>
      <c r="F115" s="63">
        <f t="shared" si="58"/>
        <v>170000</v>
      </c>
      <c r="G115" s="63">
        <f aca="true" t="shared" si="63" ref="G115:N115">G116</f>
        <v>0</v>
      </c>
      <c r="H115" s="63">
        <f t="shared" si="63"/>
        <v>0</v>
      </c>
      <c r="I115" s="63">
        <f t="shared" si="63"/>
        <v>170000</v>
      </c>
      <c r="J115" s="63">
        <f t="shared" si="63"/>
        <v>0</v>
      </c>
      <c r="K115" s="63">
        <f t="shared" si="63"/>
        <v>0</v>
      </c>
      <c r="L115" s="63">
        <f t="shared" si="63"/>
        <v>0</v>
      </c>
      <c r="M115" s="63">
        <f t="shared" si="63"/>
        <v>0</v>
      </c>
      <c r="N115" s="63">
        <f t="shared" si="63"/>
        <v>0</v>
      </c>
    </row>
    <row r="116" spans="1:14" s="96" customFormat="1" ht="15" customHeight="1">
      <c r="A116" s="105"/>
      <c r="B116" s="93">
        <v>411</v>
      </c>
      <c r="C116" s="94" t="s">
        <v>360</v>
      </c>
      <c r="D116" s="59">
        <v>100000</v>
      </c>
      <c r="E116" s="59">
        <f>F116-D116</f>
        <v>70000</v>
      </c>
      <c r="F116" s="59">
        <f t="shared" si="58"/>
        <v>170000</v>
      </c>
      <c r="G116" s="59">
        <v>0</v>
      </c>
      <c r="H116" s="59">
        <v>0</v>
      </c>
      <c r="I116" s="59">
        <v>170000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</row>
    <row r="117" spans="1:14" s="11" customFormat="1" ht="24" customHeight="1">
      <c r="A117" s="102" t="s">
        <v>64</v>
      </c>
      <c r="B117" s="172" t="s">
        <v>531</v>
      </c>
      <c r="C117" s="173"/>
      <c r="D117" s="14">
        <f>D118</f>
        <v>515000</v>
      </c>
      <c r="E117" s="14">
        <f>E118</f>
        <v>485000</v>
      </c>
      <c r="F117" s="115">
        <f t="shared" si="58"/>
        <v>1000000</v>
      </c>
      <c r="G117" s="14">
        <f aca="true" t="shared" si="64" ref="G117:N117">G118</f>
        <v>0</v>
      </c>
      <c r="H117" s="14">
        <f t="shared" si="64"/>
        <v>0</v>
      </c>
      <c r="I117" s="14">
        <f t="shared" si="64"/>
        <v>995000</v>
      </c>
      <c r="J117" s="14">
        <f t="shared" si="64"/>
        <v>0</v>
      </c>
      <c r="K117" s="14">
        <f t="shared" si="64"/>
        <v>0</v>
      </c>
      <c r="L117" s="14">
        <f t="shared" si="64"/>
        <v>5000</v>
      </c>
      <c r="M117" s="14">
        <f t="shared" si="64"/>
        <v>0</v>
      </c>
      <c r="N117" s="14">
        <f t="shared" si="64"/>
        <v>0</v>
      </c>
    </row>
    <row r="118" spans="1:14" s="11" customFormat="1" ht="18" customHeight="1">
      <c r="A118" s="104" t="s">
        <v>1</v>
      </c>
      <c r="B118" s="61">
        <v>42</v>
      </c>
      <c r="C118" s="62" t="s">
        <v>361</v>
      </c>
      <c r="D118" s="63">
        <f>D119</f>
        <v>515000</v>
      </c>
      <c r="E118" s="63">
        <f>E119</f>
        <v>485000</v>
      </c>
      <c r="F118" s="63">
        <f t="shared" si="58"/>
        <v>1000000</v>
      </c>
      <c r="G118" s="63">
        <f aca="true" t="shared" si="65" ref="G118:N118">G119</f>
        <v>0</v>
      </c>
      <c r="H118" s="63">
        <f t="shared" si="65"/>
        <v>0</v>
      </c>
      <c r="I118" s="63">
        <f t="shared" si="65"/>
        <v>995000</v>
      </c>
      <c r="J118" s="63">
        <f t="shared" si="65"/>
        <v>0</v>
      </c>
      <c r="K118" s="63">
        <f t="shared" si="65"/>
        <v>0</v>
      </c>
      <c r="L118" s="63">
        <f t="shared" si="65"/>
        <v>5000</v>
      </c>
      <c r="M118" s="63">
        <f t="shared" si="65"/>
        <v>0</v>
      </c>
      <c r="N118" s="63">
        <f t="shared" si="65"/>
        <v>0</v>
      </c>
    </row>
    <row r="119" spans="1:14" s="96" customFormat="1" ht="15" customHeight="1">
      <c r="A119" s="105" t="s">
        <v>1</v>
      </c>
      <c r="B119" s="93">
        <v>421</v>
      </c>
      <c r="C119" s="94" t="s">
        <v>362</v>
      </c>
      <c r="D119" s="59">
        <v>515000</v>
      </c>
      <c r="E119" s="59">
        <f>F119-D119</f>
        <v>485000</v>
      </c>
      <c r="F119" s="59">
        <f t="shared" si="58"/>
        <v>1000000</v>
      </c>
      <c r="G119" s="59">
        <v>0</v>
      </c>
      <c r="H119" s="59">
        <v>0</v>
      </c>
      <c r="I119" s="59">
        <v>995000</v>
      </c>
      <c r="J119" s="59">
        <v>0</v>
      </c>
      <c r="K119" s="59">
        <v>0</v>
      </c>
      <c r="L119" s="59">
        <v>5000</v>
      </c>
      <c r="M119" s="59">
        <v>0</v>
      </c>
      <c r="N119" s="59">
        <v>0</v>
      </c>
    </row>
    <row r="120" spans="1:14" s="11" customFormat="1" ht="27.75" customHeight="1">
      <c r="A120" s="110"/>
      <c r="B120" s="174" t="s">
        <v>532</v>
      </c>
      <c r="C120" s="175"/>
      <c r="D120" s="15">
        <f>D121+D124+D127+D130+D133+D143+D140</f>
        <v>2068000</v>
      </c>
      <c r="E120" s="15">
        <f>E121+E124+E127+E130+E133+E143+E140</f>
        <v>-579000</v>
      </c>
      <c r="F120" s="15">
        <f t="shared" si="58"/>
        <v>1489000</v>
      </c>
      <c r="G120" s="15">
        <f aca="true" t="shared" si="66" ref="G120:N120">G121+G124+G127+G130+G133+G143+G140</f>
        <v>863000</v>
      </c>
      <c r="H120" s="15">
        <f t="shared" si="66"/>
        <v>0</v>
      </c>
      <c r="I120" s="15">
        <f t="shared" si="66"/>
        <v>16000</v>
      </c>
      <c r="J120" s="15">
        <f t="shared" si="66"/>
        <v>0</v>
      </c>
      <c r="K120" s="15">
        <f t="shared" si="66"/>
        <v>0</v>
      </c>
      <c r="L120" s="15">
        <f t="shared" si="66"/>
        <v>0</v>
      </c>
      <c r="M120" s="15">
        <f t="shared" si="66"/>
        <v>0</v>
      </c>
      <c r="N120" s="15">
        <f t="shared" si="66"/>
        <v>610000</v>
      </c>
    </row>
    <row r="121" spans="1:14" s="11" customFormat="1" ht="24" customHeight="1">
      <c r="A121" s="102" t="s">
        <v>101</v>
      </c>
      <c r="B121" s="172" t="s">
        <v>279</v>
      </c>
      <c r="C121" s="173"/>
      <c r="D121" s="14">
        <f>D122</f>
        <v>15000</v>
      </c>
      <c r="E121" s="14">
        <f>E122</f>
        <v>35000</v>
      </c>
      <c r="F121" s="115">
        <f>SUM(G121:N121)</f>
        <v>50000</v>
      </c>
      <c r="G121" s="14">
        <f aca="true" t="shared" si="67" ref="G121:N121">G122</f>
        <v>49000</v>
      </c>
      <c r="H121" s="14">
        <f t="shared" si="67"/>
        <v>0</v>
      </c>
      <c r="I121" s="14">
        <f t="shared" si="67"/>
        <v>1000</v>
      </c>
      <c r="J121" s="14">
        <f t="shared" si="67"/>
        <v>0</v>
      </c>
      <c r="K121" s="14">
        <f t="shared" si="67"/>
        <v>0</v>
      </c>
      <c r="L121" s="14">
        <f t="shared" si="67"/>
        <v>0</v>
      </c>
      <c r="M121" s="14">
        <f t="shared" si="67"/>
        <v>0</v>
      </c>
      <c r="N121" s="14">
        <f t="shared" si="67"/>
        <v>0</v>
      </c>
    </row>
    <row r="122" spans="1:14" s="11" customFormat="1" ht="18" customHeight="1">
      <c r="A122" s="104"/>
      <c r="B122" s="61">
        <v>32</v>
      </c>
      <c r="C122" s="62" t="s">
        <v>10</v>
      </c>
      <c r="D122" s="63">
        <f>D123</f>
        <v>15000</v>
      </c>
      <c r="E122" s="63">
        <f>E123</f>
        <v>35000</v>
      </c>
      <c r="F122" s="63">
        <f t="shared" si="58"/>
        <v>50000</v>
      </c>
      <c r="G122" s="63">
        <f aca="true" t="shared" si="68" ref="G122:N122">G123</f>
        <v>49000</v>
      </c>
      <c r="H122" s="63">
        <f t="shared" si="68"/>
        <v>0</v>
      </c>
      <c r="I122" s="63">
        <f t="shared" si="68"/>
        <v>1000</v>
      </c>
      <c r="J122" s="63">
        <f t="shared" si="68"/>
        <v>0</v>
      </c>
      <c r="K122" s="63">
        <f t="shared" si="68"/>
        <v>0</v>
      </c>
      <c r="L122" s="63">
        <f t="shared" si="68"/>
        <v>0</v>
      </c>
      <c r="M122" s="63">
        <f t="shared" si="68"/>
        <v>0</v>
      </c>
      <c r="N122" s="63">
        <f t="shared" si="68"/>
        <v>0</v>
      </c>
    </row>
    <row r="123" spans="1:14" s="96" customFormat="1" ht="15" customHeight="1">
      <c r="A123" s="105"/>
      <c r="B123" s="93">
        <v>323</v>
      </c>
      <c r="C123" s="94" t="s">
        <v>349</v>
      </c>
      <c r="D123" s="59">
        <v>15000</v>
      </c>
      <c r="E123" s="59">
        <f>F123-D123</f>
        <v>35000</v>
      </c>
      <c r="F123" s="59">
        <f t="shared" si="58"/>
        <v>50000</v>
      </c>
      <c r="G123" s="59">
        <v>49000</v>
      </c>
      <c r="H123" s="59">
        <v>0</v>
      </c>
      <c r="I123" s="59">
        <v>1000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</row>
    <row r="124" spans="1:14" s="11" customFormat="1" ht="25.5" customHeight="1">
      <c r="A124" s="102" t="s">
        <v>101</v>
      </c>
      <c r="B124" s="186" t="s">
        <v>747</v>
      </c>
      <c r="C124" s="173"/>
      <c r="D124" s="14">
        <f>D125</f>
        <v>1850000</v>
      </c>
      <c r="E124" s="14">
        <f>E125</f>
        <v>-1330000</v>
      </c>
      <c r="F124" s="115">
        <f>SUM(G124:N124)</f>
        <v>520000</v>
      </c>
      <c r="G124" s="14">
        <f aca="true" t="shared" si="69" ref="G124:N124">G125</f>
        <v>520000</v>
      </c>
      <c r="H124" s="14">
        <f t="shared" si="69"/>
        <v>0</v>
      </c>
      <c r="I124" s="14">
        <f t="shared" si="69"/>
        <v>0</v>
      </c>
      <c r="J124" s="14">
        <f t="shared" si="69"/>
        <v>0</v>
      </c>
      <c r="K124" s="14">
        <f t="shared" si="69"/>
        <v>0</v>
      </c>
      <c r="L124" s="14">
        <f t="shared" si="69"/>
        <v>0</v>
      </c>
      <c r="M124" s="14">
        <f t="shared" si="69"/>
        <v>0</v>
      </c>
      <c r="N124" s="14">
        <f t="shared" si="69"/>
        <v>0</v>
      </c>
    </row>
    <row r="125" spans="1:14" s="11" customFormat="1" ht="18" customHeight="1">
      <c r="A125" s="104"/>
      <c r="B125" s="61">
        <v>38</v>
      </c>
      <c r="C125" s="62" t="s">
        <v>354</v>
      </c>
      <c r="D125" s="63">
        <f>D126</f>
        <v>1850000</v>
      </c>
      <c r="E125" s="63">
        <f>E126</f>
        <v>-1330000</v>
      </c>
      <c r="F125" s="63">
        <f t="shared" si="58"/>
        <v>520000</v>
      </c>
      <c r="G125" s="63">
        <f aca="true" t="shared" si="70" ref="G125:N125">G126</f>
        <v>520000</v>
      </c>
      <c r="H125" s="63">
        <f t="shared" si="70"/>
        <v>0</v>
      </c>
      <c r="I125" s="63">
        <f t="shared" si="70"/>
        <v>0</v>
      </c>
      <c r="J125" s="63">
        <f t="shared" si="70"/>
        <v>0</v>
      </c>
      <c r="K125" s="63">
        <f t="shared" si="70"/>
        <v>0</v>
      </c>
      <c r="L125" s="63">
        <f t="shared" si="70"/>
        <v>0</v>
      </c>
      <c r="M125" s="63">
        <f t="shared" si="70"/>
        <v>0</v>
      </c>
      <c r="N125" s="63">
        <f t="shared" si="70"/>
        <v>0</v>
      </c>
    </row>
    <row r="126" spans="1:14" s="96" customFormat="1" ht="16.5" customHeight="1">
      <c r="A126" s="105" t="s">
        <v>1</v>
      </c>
      <c r="B126" s="93">
        <v>386</v>
      </c>
      <c r="C126" s="94" t="s">
        <v>363</v>
      </c>
      <c r="D126" s="59">
        <v>1850000</v>
      </c>
      <c r="E126" s="59">
        <f>F126-D126</f>
        <v>-1330000</v>
      </c>
      <c r="F126" s="59">
        <f t="shared" si="58"/>
        <v>520000</v>
      </c>
      <c r="G126" s="59">
        <v>520000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</row>
    <row r="127" spans="1:14" s="11" customFormat="1" ht="24" customHeight="1">
      <c r="A127" s="102" t="s">
        <v>101</v>
      </c>
      <c r="B127" s="186" t="s">
        <v>748</v>
      </c>
      <c r="C127" s="173"/>
      <c r="D127" s="14">
        <f>D128</f>
        <v>1000</v>
      </c>
      <c r="E127" s="14">
        <f>E128</f>
        <v>4000</v>
      </c>
      <c r="F127" s="115">
        <f aca="true" t="shared" si="71" ref="F127:F148">SUM(G127:N127)</f>
        <v>5000</v>
      </c>
      <c r="G127" s="14">
        <f aca="true" t="shared" si="72" ref="G127:N127">G128</f>
        <v>5000</v>
      </c>
      <c r="H127" s="14">
        <f t="shared" si="72"/>
        <v>0</v>
      </c>
      <c r="I127" s="14">
        <f t="shared" si="72"/>
        <v>0</v>
      </c>
      <c r="J127" s="14">
        <f t="shared" si="72"/>
        <v>0</v>
      </c>
      <c r="K127" s="14">
        <f t="shared" si="72"/>
        <v>0</v>
      </c>
      <c r="L127" s="14">
        <f t="shared" si="72"/>
        <v>0</v>
      </c>
      <c r="M127" s="14">
        <f t="shared" si="72"/>
        <v>0</v>
      </c>
      <c r="N127" s="14">
        <f t="shared" si="72"/>
        <v>0</v>
      </c>
    </row>
    <row r="128" spans="1:14" s="11" customFormat="1" ht="18" customHeight="1">
      <c r="A128" s="104"/>
      <c r="B128" s="61">
        <v>41</v>
      </c>
      <c r="C128" s="62" t="s">
        <v>359</v>
      </c>
      <c r="D128" s="63">
        <f>D129</f>
        <v>1000</v>
      </c>
      <c r="E128" s="63">
        <f>E129</f>
        <v>4000</v>
      </c>
      <c r="F128" s="63">
        <f t="shared" si="71"/>
        <v>5000</v>
      </c>
      <c r="G128" s="63">
        <f>G129</f>
        <v>5000</v>
      </c>
      <c r="H128" s="63">
        <f aca="true" t="shared" si="73" ref="H128:N128">H129</f>
        <v>0</v>
      </c>
      <c r="I128" s="63">
        <f t="shared" si="73"/>
        <v>0</v>
      </c>
      <c r="J128" s="63">
        <f t="shared" si="73"/>
        <v>0</v>
      </c>
      <c r="K128" s="63">
        <f t="shared" si="73"/>
        <v>0</v>
      </c>
      <c r="L128" s="63">
        <f t="shared" si="73"/>
        <v>0</v>
      </c>
      <c r="M128" s="63">
        <f t="shared" si="73"/>
        <v>0</v>
      </c>
      <c r="N128" s="63">
        <f t="shared" si="73"/>
        <v>0</v>
      </c>
    </row>
    <row r="129" spans="1:14" s="96" customFormat="1" ht="15" customHeight="1">
      <c r="A129" s="105"/>
      <c r="B129" s="93">
        <v>411</v>
      </c>
      <c r="C129" s="94" t="s">
        <v>360</v>
      </c>
      <c r="D129" s="59">
        <v>1000</v>
      </c>
      <c r="E129" s="59">
        <f>F129-D129</f>
        <v>4000</v>
      </c>
      <c r="F129" s="59">
        <f t="shared" si="71"/>
        <v>5000</v>
      </c>
      <c r="G129" s="59">
        <v>5000</v>
      </c>
      <c r="H129" s="59">
        <v>0</v>
      </c>
      <c r="I129" s="59">
        <v>0</v>
      </c>
      <c r="J129" s="59">
        <v>0</v>
      </c>
      <c r="K129" s="59">
        <v>0</v>
      </c>
      <c r="L129" s="101">
        <v>0</v>
      </c>
      <c r="M129" s="59">
        <v>0</v>
      </c>
      <c r="N129" s="59">
        <v>0</v>
      </c>
    </row>
    <row r="130" spans="1:14" s="11" customFormat="1" ht="24" customHeight="1">
      <c r="A130" s="102" t="s">
        <v>66</v>
      </c>
      <c r="B130" s="172" t="s">
        <v>280</v>
      </c>
      <c r="C130" s="173"/>
      <c r="D130" s="14">
        <f>D131</f>
        <v>12000</v>
      </c>
      <c r="E130" s="14">
        <f>E131</f>
        <v>18000</v>
      </c>
      <c r="F130" s="115">
        <f t="shared" si="71"/>
        <v>30000</v>
      </c>
      <c r="G130" s="14">
        <f aca="true" t="shared" si="74" ref="G130:N130">G131</f>
        <v>30000</v>
      </c>
      <c r="H130" s="14">
        <f t="shared" si="74"/>
        <v>0</v>
      </c>
      <c r="I130" s="14">
        <f t="shared" si="74"/>
        <v>0</v>
      </c>
      <c r="J130" s="14">
        <f t="shared" si="74"/>
        <v>0</v>
      </c>
      <c r="K130" s="14">
        <f t="shared" si="74"/>
        <v>0</v>
      </c>
      <c r="L130" s="14">
        <f t="shared" si="74"/>
        <v>0</v>
      </c>
      <c r="M130" s="14">
        <f t="shared" si="74"/>
        <v>0</v>
      </c>
      <c r="N130" s="14">
        <f t="shared" si="74"/>
        <v>0</v>
      </c>
    </row>
    <row r="131" spans="1:14" s="11" customFormat="1" ht="18" customHeight="1">
      <c r="A131" s="104"/>
      <c r="B131" s="61">
        <v>32</v>
      </c>
      <c r="C131" s="62" t="s">
        <v>10</v>
      </c>
      <c r="D131" s="63">
        <f>D132</f>
        <v>12000</v>
      </c>
      <c r="E131" s="63">
        <f>E132</f>
        <v>18000</v>
      </c>
      <c r="F131" s="63">
        <f t="shared" si="71"/>
        <v>30000</v>
      </c>
      <c r="G131" s="63">
        <f aca="true" t="shared" si="75" ref="G131:N131">G132</f>
        <v>30000</v>
      </c>
      <c r="H131" s="63">
        <f t="shared" si="75"/>
        <v>0</v>
      </c>
      <c r="I131" s="63">
        <f t="shared" si="75"/>
        <v>0</v>
      </c>
      <c r="J131" s="63">
        <f t="shared" si="75"/>
        <v>0</v>
      </c>
      <c r="K131" s="63">
        <f t="shared" si="75"/>
        <v>0</v>
      </c>
      <c r="L131" s="63">
        <f t="shared" si="75"/>
        <v>0</v>
      </c>
      <c r="M131" s="63">
        <f t="shared" si="75"/>
        <v>0</v>
      </c>
      <c r="N131" s="63">
        <f t="shared" si="75"/>
        <v>0</v>
      </c>
    </row>
    <row r="132" spans="1:14" s="96" customFormat="1" ht="15" customHeight="1">
      <c r="A132" s="105"/>
      <c r="B132" s="93">
        <v>323</v>
      </c>
      <c r="C132" s="94" t="s">
        <v>349</v>
      </c>
      <c r="D132" s="59">
        <v>12000</v>
      </c>
      <c r="E132" s="59">
        <f>F132-D132</f>
        <v>18000</v>
      </c>
      <c r="F132" s="59">
        <f t="shared" si="71"/>
        <v>30000</v>
      </c>
      <c r="G132" s="59">
        <v>30000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</row>
    <row r="133" spans="1:14" s="11" customFormat="1" ht="25.5" customHeight="1">
      <c r="A133" s="102" t="s">
        <v>66</v>
      </c>
      <c r="B133" s="186" t="s">
        <v>572</v>
      </c>
      <c r="C133" s="173"/>
      <c r="D133" s="14">
        <f>D134</f>
        <v>0</v>
      </c>
      <c r="E133" s="14">
        <f>E134</f>
        <v>0</v>
      </c>
      <c r="F133" s="115">
        <f t="shared" si="71"/>
        <v>0</v>
      </c>
      <c r="G133" s="14">
        <f aca="true" t="shared" si="76" ref="G133:N133">G134</f>
        <v>0</v>
      </c>
      <c r="H133" s="14">
        <f t="shared" si="76"/>
        <v>0</v>
      </c>
      <c r="I133" s="14">
        <f t="shared" si="76"/>
        <v>0</v>
      </c>
      <c r="J133" s="14">
        <f t="shared" si="76"/>
        <v>0</v>
      </c>
      <c r="K133" s="14">
        <f t="shared" si="76"/>
        <v>0</v>
      </c>
      <c r="L133" s="14">
        <f t="shared" si="76"/>
        <v>0</v>
      </c>
      <c r="M133" s="14">
        <f t="shared" si="76"/>
        <v>0</v>
      </c>
      <c r="N133" s="14">
        <f t="shared" si="76"/>
        <v>0</v>
      </c>
    </row>
    <row r="134" spans="1:14" s="11" customFormat="1" ht="30" customHeight="1">
      <c r="A134" s="104"/>
      <c r="B134" s="61">
        <v>38</v>
      </c>
      <c r="C134" s="62" t="s">
        <v>354</v>
      </c>
      <c r="D134" s="63">
        <f aca="true" t="shared" si="77" ref="D134:N134">D135</f>
        <v>0</v>
      </c>
      <c r="E134" s="63">
        <f t="shared" si="77"/>
        <v>0</v>
      </c>
      <c r="F134" s="63">
        <f t="shared" si="71"/>
        <v>0</v>
      </c>
      <c r="G134" s="63">
        <f t="shared" si="77"/>
        <v>0</v>
      </c>
      <c r="H134" s="63">
        <f t="shared" si="77"/>
        <v>0</v>
      </c>
      <c r="I134" s="63">
        <f t="shared" si="77"/>
        <v>0</v>
      </c>
      <c r="J134" s="63">
        <f t="shared" si="77"/>
        <v>0</v>
      </c>
      <c r="K134" s="63">
        <f t="shared" si="77"/>
        <v>0</v>
      </c>
      <c r="L134" s="63">
        <f t="shared" si="77"/>
        <v>0</v>
      </c>
      <c r="M134" s="63">
        <f t="shared" si="77"/>
        <v>0</v>
      </c>
      <c r="N134" s="63">
        <f t="shared" si="77"/>
        <v>0</v>
      </c>
    </row>
    <row r="135" spans="1:14" s="151" customFormat="1" ht="14.25" customHeight="1">
      <c r="A135" s="105" t="s">
        <v>1</v>
      </c>
      <c r="B135" s="93">
        <v>386</v>
      </c>
      <c r="C135" s="94" t="s">
        <v>363</v>
      </c>
      <c r="D135" s="59">
        <v>0</v>
      </c>
      <c r="E135" s="59">
        <f>F135-D135</f>
        <v>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</row>
    <row r="136" spans="1:14" s="99" customFormat="1" ht="24.75" customHeight="1">
      <c r="A136" s="147"/>
      <c r="B136" s="148"/>
      <c r="C136" s="150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</row>
    <row r="137" spans="1:14" s="55" customFormat="1" ht="15" customHeight="1">
      <c r="A137" s="183" t="s">
        <v>16</v>
      </c>
      <c r="B137" s="183" t="s">
        <v>230</v>
      </c>
      <c r="C137" s="182" t="s">
        <v>26</v>
      </c>
      <c r="D137" s="168" t="s">
        <v>753</v>
      </c>
      <c r="E137" s="168" t="s">
        <v>520</v>
      </c>
      <c r="F137" s="170" t="s">
        <v>755</v>
      </c>
      <c r="G137" s="202" t="s">
        <v>754</v>
      </c>
      <c r="H137" s="202"/>
      <c r="I137" s="202"/>
      <c r="J137" s="202"/>
      <c r="K137" s="202"/>
      <c r="L137" s="202"/>
      <c r="M137" s="202"/>
      <c r="N137" s="202"/>
    </row>
    <row r="138" spans="1:14" s="126" customFormat="1" ht="43.5" customHeight="1">
      <c r="A138" s="184"/>
      <c r="B138" s="184"/>
      <c r="C138" s="185"/>
      <c r="D138" s="169"/>
      <c r="E138" s="169"/>
      <c r="F138" s="171"/>
      <c r="G138" s="53" t="s">
        <v>720</v>
      </c>
      <c r="H138" s="53" t="s">
        <v>17</v>
      </c>
      <c r="I138" s="53" t="s">
        <v>163</v>
      </c>
      <c r="J138" s="53" t="s">
        <v>164</v>
      </c>
      <c r="K138" s="53" t="s">
        <v>18</v>
      </c>
      <c r="L138" s="53" t="s">
        <v>721</v>
      </c>
      <c r="M138" s="53" t="s">
        <v>712</v>
      </c>
      <c r="N138" s="53" t="s">
        <v>269</v>
      </c>
    </row>
    <row r="139" spans="1:14" s="55" customFormat="1" ht="10.5" customHeight="1">
      <c r="A139" s="54">
        <v>1</v>
      </c>
      <c r="B139" s="54">
        <v>2</v>
      </c>
      <c r="C139" s="54">
        <v>3</v>
      </c>
      <c r="D139" s="54">
        <v>4</v>
      </c>
      <c r="E139" s="54">
        <v>5</v>
      </c>
      <c r="F139" s="54">
        <v>6</v>
      </c>
      <c r="G139" s="54">
        <v>7</v>
      </c>
      <c r="H139" s="54">
        <v>8</v>
      </c>
      <c r="I139" s="54">
        <v>9</v>
      </c>
      <c r="J139" s="54">
        <v>10</v>
      </c>
      <c r="K139" s="54">
        <v>11</v>
      </c>
      <c r="L139" s="54">
        <v>12</v>
      </c>
      <c r="M139" s="54">
        <v>13</v>
      </c>
      <c r="N139" s="54">
        <v>14</v>
      </c>
    </row>
    <row r="140" spans="1:14" s="11" customFormat="1" ht="24" customHeight="1">
      <c r="A140" s="102" t="s">
        <v>66</v>
      </c>
      <c r="B140" s="172" t="s">
        <v>573</v>
      </c>
      <c r="C140" s="173"/>
      <c r="D140" s="14">
        <f>D141</f>
        <v>190000</v>
      </c>
      <c r="E140" s="14">
        <f>E141</f>
        <v>610000</v>
      </c>
      <c r="F140" s="115">
        <f>SUM(G140:N140)</f>
        <v>800000</v>
      </c>
      <c r="G140" s="14">
        <f aca="true" t="shared" si="78" ref="G140:N141">G141</f>
        <v>175000</v>
      </c>
      <c r="H140" s="14">
        <f t="shared" si="78"/>
        <v>0</v>
      </c>
      <c r="I140" s="14">
        <f t="shared" si="78"/>
        <v>15000</v>
      </c>
      <c r="J140" s="14">
        <f t="shared" si="78"/>
        <v>0</v>
      </c>
      <c r="K140" s="14">
        <f t="shared" si="78"/>
        <v>0</v>
      </c>
      <c r="L140" s="14">
        <f t="shared" si="78"/>
        <v>0</v>
      </c>
      <c r="M140" s="14">
        <f t="shared" si="78"/>
        <v>0</v>
      </c>
      <c r="N140" s="14">
        <f t="shared" si="78"/>
        <v>610000</v>
      </c>
    </row>
    <row r="141" spans="1:14" s="11" customFormat="1" ht="18" customHeight="1">
      <c r="A141" s="104" t="s">
        <v>1</v>
      </c>
      <c r="B141" s="61">
        <v>42</v>
      </c>
      <c r="C141" s="62" t="s">
        <v>361</v>
      </c>
      <c r="D141" s="63">
        <f>D142</f>
        <v>190000</v>
      </c>
      <c r="E141" s="63">
        <f>E142</f>
        <v>610000</v>
      </c>
      <c r="F141" s="63">
        <f>SUM(G141:N141)</f>
        <v>800000</v>
      </c>
      <c r="G141" s="63">
        <f t="shared" si="78"/>
        <v>175000</v>
      </c>
      <c r="H141" s="63">
        <f t="shared" si="78"/>
        <v>0</v>
      </c>
      <c r="I141" s="63">
        <f t="shared" si="78"/>
        <v>15000</v>
      </c>
      <c r="J141" s="63">
        <f t="shared" si="78"/>
        <v>0</v>
      </c>
      <c r="K141" s="63">
        <f t="shared" si="78"/>
        <v>0</v>
      </c>
      <c r="L141" s="63">
        <f t="shared" si="78"/>
        <v>0</v>
      </c>
      <c r="M141" s="63">
        <f t="shared" si="78"/>
        <v>0</v>
      </c>
      <c r="N141" s="63">
        <f t="shared" si="78"/>
        <v>610000</v>
      </c>
    </row>
    <row r="142" spans="1:14" s="96" customFormat="1" ht="15" customHeight="1">
      <c r="A142" s="105" t="s">
        <v>1</v>
      </c>
      <c r="B142" s="93">
        <v>421</v>
      </c>
      <c r="C142" s="94" t="s">
        <v>362</v>
      </c>
      <c r="D142" s="59">
        <v>190000</v>
      </c>
      <c r="E142" s="59">
        <f>F142-D142</f>
        <v>610000</v>
      </c>
      <c r="F142" s="59">
        <f>SUM(G142:N142)</f>
        <v>800000</v>
      </c>
      <c r="G142" s="59">
        <v>175000</v>
      </c>
      <c r="H142" s="59">
        <v>0</v>
      </c>
      <c r="I142" s="59">
        <v>15000</v>
      </c>
      <c r="J142" s="59">
        <v>0</v>
      </c>
      <c r="K142" s="59">
        <v>0</v>
      </c>
      <c r="L142" s="59">
        <v>0</v>
      </c>
      <c r="M142" s="59">
        <v>0</v>
      </c>
      <c r="N142" s="59">
        <v>610000</v>
      </c>
    </row>
    <row r="143" spans="1:14" s="11" customFormat="1" ht="24" customHeight="1">
      <c r="A143" s="102" t="s">
        <v>101</v>
      </c>
      <c r="B143" s="186" t="s">
        <v>574</v>
      </c>
      <c r="C143" s="173"/>
      <c r="D143" s="14">
        <f>D144+D147</f>
        <v>0</v>
      </c>
      <c r="E143" s="14">
        <f>E144+E147</f>
        <v>84000</v>
      </c>
      <c r="F143" s="115">
        <f t="shared" si="71"/>
        <v>84000</v>
      </c>
      <c r="G143" s="14">
        <f>G144+G147</f>
        <v>84000</v>
      </c>
      <c r="H143" s="14">
        <f aca="true" t="shared" si="79" ref="H143:N143">H144+H147</f>
        <v>0</v>
      </c>
      <c r="I143" s="14">
        <f t="shared" si="79"/>
        <v>0</v>
      </c>
      <c r="J143" s="14">
        <f t="shared" si="79"/>
        <v>0</v>
      </c>
      <c r="K143" s="14">
        <f t="shared" si="79"/>
        <v>0</v>
      </c>
      <c r="L143" s="14">
        <f t="shared" si="79"/>
        <v>0</v>
      </c>
      <c r="M143" s="14">
        <f t="shared" si="79"/>
        <v>0</v>
      </c>
      <c r="N143" s="14">
        <f t="shared" si="79"/>
        <v>0</v>
      </c>
    </row>
    <row r="144" spans="1:14" s="11" customFormat="1" ht="18" customHeight="1">
      <c r="A144" s="104"/>
      <c r="B144" s="61">
        <v>32</v>
      </c>
      <c r="C144" s="62" t="s">
        <v>10</v>
      </c>
      <c r="D144" s="63">
        <f>D145+D146</f>
        <v>0</v>
      </c>
      <c r="E144" s="63">
        <f>E145+E146</f>
        <v>0</v>
      </c>
      <c r="F144" s="63">
        <f t="shared" si="71"/>
        <v>0</v>
      </c>
      <c r="G144" s="63">
        <f aca="true" t="shared" si="80" ref="G144:N144">G145+G146</f>
        <v>0</v>
      </c>
      <c r="H144" s="63">
        <f t="shared" si="80"/>
        <v>0</v>
      </c>
      <c r="I144" s="63">
        <f t="shared" si="80"/>
        <v>0</v>
      </c>
      <c r="J144" s="63">
        <f t="shared" si="80"/>
        <v>0</v>
      </c>
      <c r="K144" s="63">
        <f t="shared" si="80"/>
        <v>0</v>
      </c>
      <c r="L144" s="63">
        <f t="shared" si="80"/>
        <v>0</v>
      </c>
      <c r="M144" s="63">
        <f t="shared" si="80"/>
        <v>0</v>
      </c>
      <c r="N144" s="63">
        <f t="shared" si="80"/>
        <v>0</v>
      </c>
    </row>
    <row r="145" spans="1:14" s="96" customFormat="1" ht="15" customHeight="1">
      <c r="A145" s="105" t="s">
        <v>1</v>
      </c>
      <c r="B145" s="93">
        <v>322</v>
      </c>
      <c r="C145" s="94" t="s">
        <v>343</v>
      </c>
      <c r="D145" s="59">
        <v>0</v>
      </c>
      <c r="E145" s="59">
        <f>F145-D145</f>
        <v>0</v>
      </c>
      <c r="F145" s="59">
        <f t="shared" si="71"/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</row>
    <row r="146" spans="1:14" s="96" customFormat="1" ht="15" customHeight="1">
      <c r="A146" s="105"/>
      <c r="B146" s="93">
        <v>323</v>
      </c>
      <c r="C146" s="94" t="s">
        <v>349</v>
      </c>
      <c r="D146" s="59">
        <v>0</v>
      </c>
      <c r="E146" s="59">
        <f>F146-D146</f>
        <v>0</v>
      </c>
      <c r="F146" s="59">
        <f t="shared" si="71"/>
        <v>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59">
        <v>0</v>
      </c>
      <c r="N146" s="59">
        <v>0</v>
      </c>
    </row>
    <row r="147" spans="1:14" s="11" customFormat="1" ht="18" customHeight="1">
      <c r="A147" s="104"/>
      <c r="B147" s="61" t="s">
        <v>202</v>
      </c>
      <c r="C147" s="62" t="s">
        <v>366</v>
      </c>
      <c r="D147" s="63">
        <f>D148</f>
        <v>0</v>
      </c>
      <c r="E147" s="63">
        <f>E148</f>
        <v>84000</v>
      </c>
      <c r="F147" s="63">
        <f t="shared" si="71"/>
        <v>84000</v>
      </c>
      <c r="G147" s="63">
        <f aca="true" t="shared" si="81" ref="G147:N147">G148</f>
        <v>84000</v>
      </c>
      <c r="H147" s="63">
        <f t="shared" si="81"/>
        <v>0</v>
      </c>
      <c r="I147" s="63">
        <f t="shared" si="81"/>
        <v>0</v>
      </c>
      <c r="J147" s="63">
        <f t="shared" si="81"/>
        <v>0</v>
      </c>
      <c r="K147" s="63">
        <f t="shared" si="81"/>
        <v>0</v>
      </c>
      <c r="L147" s="63">
        <f t="shared" si="81"/>
        <v>0</v>
      </c>
      <c r="M147" s="63">
        <f t="shared" si="81"/>
        <v>0</v>
      </c>
      <c r="N147" s="63">
        <f t="shared" si="81"/>
        <v>0</v>
      </c>
    </row>
    <row r="148" spans="1:14" s="96" customFormat="1" ht="15" customHeight="1">
      <c r="A148" s="105"/>
      <c r="B148" s="93" t="s">
        <v>203</v>
      </c>
      <c r="C148" s="94" t="s">
        <v>374</v>
      </c>
      <c r="D148" s="59">
        <v>0</v>
      </c>
      <c r="E148" s="59">
        <f>F148-D148</f>
        <v>84000</v>
      </c>
      <c r="F148" s="59">
        <f t="shared" si="71"/>
        <v>84000</v>
      </c>
      <c r="G148" s="59">
        <v>84000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</row>
    <row r="149" spans="1:14" s="11" customFormat="1" ht="27.75" customHeight="1">
      <c r="A149" s="111"/>
      <c r="B149" s="178" t="s">
        <v>632</v>
      </c>
      <c r="C149" s="175"/>
      <c r="D149" s="15">
        <f>D150+D153+D156</f>
        <v>0</v>
      </c>
      <c r="E149" s="15">
        <f>E150+E153+E156</f>
        <v>0</v>
      </c>
      <c r="F149" s="15">
        <f aca="true" t="shared" si="82" ref="F149:F158">SUM(G149:N149)</f>
        <v>0</v>
      </c>
      <c r="G149" s="15">
        <f aca="true" t="shared" si="83" ref="G149:N149">G150+G153+G156</f>
        <v>0</v>
      </c>
      <c r="H149" s="15">
        <f t="shared" si="83"/>
        <v>0</v>
      </c>
      <c r="I149" s="15">
        <f t="shared" si="83"/>
        <v>0</v>
      </c>
      <c r="J149" s="15">
        <f t="shared" si="83"/>
        <v>0</v>
      </c>
      <c r="K149" s="15">
        <f t="shared" si="83"/>
        <v>0</v>
      </c>
      <c r="L149" s="15">
        <f t="shared" si="83"/>
        <v>0</v>
      </c>
      <c r="M149" s="15">
        <f t="shared" si="83"/>
        <v>0</v>
      </c>
      <c r="N149" s="15">
        <f t="shared" si="83"/>
        <v>0</v>
      </c>
    </row>
    <row r="150" spans="1:14" s="11" customFormat="1" ht="24" customHeight="1">
      <c r="A150" s="102" t="s">
        <v>427</v>
      </c>
      <c r="B150" s="186" t="s">
        <v>575</v>
      </c>
      <c r="C150" s="173"/>
      <c r="D150" s="14">
        <f>D151</f>
        <v>0</v>
      </c>
      <c r="E150" s="14">
        <f>E151</f>
        <v>0</v>
      </c>
      <c r="F150" s="115">
        <f t="shared" si="82"/>
        <v>0</v>
      </c>
      <c r="G150" s="14">
        <f aca="true" t="shared" si="84" ref="G150:N150">G151</f>
        <v>0</v>
      </c>
      <c r="H150" s="14">
        <f t="shared" si="84"/>
        <v>0</v>
      </c>
      <c r="I150" s="14">
        <f t="shared" si="84"/>
        <v>0</v>
      </c>
      <c r="J150" s="14">
        <f t="shared" si="84"/>
        <v>0</v>
      </c>
      <c r="K150" s="14">
        <f t="shared" si="84"/>
        <v>0</v>
      </c>
      <c r="L150" s="14">
        <f t="shared" si="84"/>
        <v>0</v>
      </c>
      <c r="M150" s="14">
        <f t="shared" si="84"/>
        <v>0</v>
      </c>
      <c r="N150" s="14">
        <f t="shared" si="84"/>
        <v>0</v>
      </c>
    </row>
    <row r="151" spans="1:14" s="11" customFormat="1" ht="18" customHeight="1">
      <c r="A151" s="104"/>
      <c r="B151" s="61">
        <v>42</v>
      </c>
      <c r="C151" s="62" t="s">
        <v>364</v>
      </c>
      <c r="D151" s="63">
        <f>D152</f>
        <v>0</v>
      </c>
      <c r="E151" s="63">
        <f>E152</f>
        <v>0</v>
      </c>
      <c r="F151" s="63">
        <f t="shared" si="82"/>
        <v>0</v>
      </c>
      <c r="G151" s="63">
        <f aca="true" t="shared" si="85" ref="G151:N151">G152</f>
        <v>0</v>
      </c>
      <c r="H151" s="63">
        <f t="shared" si="85"/>
        <v>0</v>
      </c>
      <c r="I151" s="63">
        <f t="shared" si="85"/>
        <v>0</v>
      </c>
      <c r="J151" s="63">
        <f t="shared" si="85"/>
        <v>0</v>
      </c>
      <c r="K151" s="63">
        <f t="shared" si="85"/>
        <v>0</v>
      </c>
      <c r="L151" s="63">
        <f t="shared" si="85"/>
        <v>0</v>
      </c>
      <c r="M151" s="63">
        <f t="shared" si="85"/>
        <v>0</v>
      </c>
      <c r="N151" s="63">
        <f t="shared" si="85"/>
        <v>0</v>
      </c>
    </row>
    <row r="152" spans="1:14" s="96" customFormat="1" ht="15" customHeight="1">
      <c r="A152" s="105"/>
      <c r="B152" s="93">
        <v>426</v>
      </c>
      <c r="C152" s="94" t="s">
        <v>365</v>
      </c>
      <c r="D152" s="59">
        <v>0</v>
      </c>
      <c r="E152" s="59">
        <f>F152-D152</f>
        <v>0</v>
      </c>
      <c r="F152" s="59">
        <f t="shared" si="82"/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</row>
    <row r="153" spans="1:14" s="11" customFormat="1" ht="24" customHeight="1">
      <c r="A153" s="102" t="s">
        <v>418</v>
      </c>
      <c r="B153" s="172" t="s">
        <v>428</v>
      </c>
      <c r="C153" s="173"/>
      <c r="D153" s="14">
        <f>D154</f>
        <v>0</v>
      </c>
      <c r="E153" s="14">
        <f>E154</f>
        <v>0</v>
      </c>
      <c r="F153" s="115">
        <f>SUM(G153:N153)</f>
        <v>0</v>
      </c>
      <c r="G153" s="14">
        <f aca="true" t="shared" si="86" ref="G153:N153">G154</f>
        <v>0</v>
      </c>
      <c r="H153" s="14">
        <f t="shared" si="86"/>
        <v>0</v>
      </c>
      <c r="I153" s="14">
        <f t="shared" si="86"/>
        <v>0</v>
      </c>
      <c r="J153" s="14">
        <f t="shared" si="86"/>
        <v>0</v>
      </c>
      <c r="K153" s="14">
        <f t="shared" si="86"/>
        <v>0</v>
      </c>
      <c r="L153" s="14">
        <f t="shared" si="86"/>
        <v>0</v>
      </c>
      <c r="M153" s="14">
        <f t="shared" si="86"/>
        <v>0</v>
      </c>
      <c r="N153" s="14">
        <f t="shared" si="86"/>
        <v>0</v>
      </c>
    </row>
    <row r="154" spans="1:14" s="11" customFormat="1" ht="18" customHeight="1">
      <c r="A154" s="104" t="s">
        <v>1</v>
      </c>
      <c r="B154" s="61">
        <v>42</v>
      </c>
      <c r="C154" s="62" t="s">
        <v>364</v>
      </c>
      <c r="D154" s="63">
        <f>D155</f>
        <v>0</v>
      </c>
      <c r="E154" s="63">
        <f>E155</f>
        <v>0</v>
      </c>
      <c r="F154" s="63">
        <f>SUM(G154:N154)</f>
        <v>0</v>
      </c>
      <c r="G154" s="63">
        <f aca="true" t="shared" si="87" ref="G154:N154">G155</f>
        <v>0</v>
      </c>
      <c r="H154" s="63">
        <f t="shared" si="87"/>
        <v>0</v>
      </c>
      <c r="I154" s="63">
        <f t="shared" si="87"/>
        <v>0</v>
      </c>
      <c r="J154" s="63">
        <f t="shared" si="87"/>
        <v>0</v>
      </c>
      <c r="K154" s="63">
        <f t="shared" si="87"/>
        <v>0</v>
      </c>
      <c r="L154" s="63">
        <f t="shared" si="87"/>
        <v>0</v>
      </c>
      <c r="M154" s="63">
        <f t="shared" si="87"/>
        <v>0</v>
      </c>
      <c r="N154" s="63">
        <f t="shared" si="87"/>
        <v>0</v>
      </c>
    </row>
    <row r="155" spans="1:14" s="96" customFormat="1" ht="15" customHeight="1">
      <c r="A155" s="105" t="s">
        <v>1</v>
      </c>
      <c r="B155" s="93">
        <v>426</v>
      </c>
      <c r="C155" s="94" t="s">
        <v>365</v>
      </c>
      <c r="D155" s="59">
        <v>0</v>
      </c>
      <c r="E155" s="59">
        <f>F155-D155</f>
        <v>0</v>
      </c>
      <c r="F155" s="59">
        <f>SUM(G155:N155)</f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</row>
    <row r="156" spans="1:14" s="11" customFormat="1" ht="24" customHeight="1">
      <c r="A156" s="102" t="s">
        <v>418</v>
      </c>
      <c r="B156" s="172" t="s">
        <v>429</v>
      </c>
      <c r="C156" s="173"/>
      <c r="D156" s="14">
        <f>D157</f>
        <v>0</v>
      </c>
      <c r="E156" s="14">
        <f>E157</f>
        <v>0</v>
      </c>
      <c r="F156" s="115">
        <f t="shared" si="82"/>
        <v>0</v>
      </c>
      <c r="G156" s="14">
        <f aca="true" t="shared" si="88" ref="G156:N156">G157</f>
        <v>0</v>
      </c>
      <c r="H156" s="14">
        <f t="shared" si="88"/>
        <v>0</v>
      </c>
      <c r="I156" s="14">
        <f t="shared" si="88"/>
        <v>0</v>
      </c>
      <c r="J156" s="14">
        <f t="shared" si="88"/>
        <v>0</v>
      </c>
      <c r="K156" s="14">
        <f t="shared" si="88"/>
        <v>0</v>
      </c>
      <c r="L156" s="14">
        <f t="shared" si="88"/>
        <v>0</v>
      </c>
      <c r="M156" s="14">
        <f t="shared" si="88"/>
        <v>0</v>
      </c>
      <c r="N156" s="14">
        <f t="shared" si="88"/>
        <v>0</v>
      </c>
    </row>
    <row r="157" spans="1:14" s="11" customFormat="1" ht="18" customHeight="1">
      <c r="A157" s="104" t="s">
        <v>1</v>
      </c>
      <c r="B157" s="61">
        <v>42</v>
      </c>
      <c r="C157" s="62" t="s">
        <v>364</v>
      </c>
      <c r="D157" s="63">
        <f>D158</f>
        <v>0</v>
      </c>
      <c r="E157" s="63">
        <f>E158</f>
        <v>0</v>
      </c>
      <c r="F157" s="63">
        <f t="shared" si="82"/>
        <v>0</v>
      </c>
      <c r="G157" s="63">
        <f aca="true" t="shared" si="89" ref="G157:N157">G158</f>
        <v>0</v>
      </c>
      <c r="H157" s="63">
        <f t="shared" si="89"/>
        <v>0</v>
      </c>
      <c r="I157" s="63">
        <f t="shared" si="89"/>
        <v>0</v>
      </c>
      <c r="J157" s="63">
        <f t="shared" si="89"/>
        <v>0</v>
      </c>
      <c r="K157" s="63">
        <f t="shared" si="89"/>
        <v>0</v>
      </c>
      <c r="L157" s="63">
        <f t="shared" si="89"/>
        <v>0</v>
      </c>
      <c r="M157" s="63">
        <f t="shared" si="89"/>
        <v>0</v>
      </c>
      <c r="N157" s="63">
        <f t="shared" si="89"/>
        <v>0</v>
      </c>
    </row>
    <row r="158" spans="1:14" s="96" customFormat="1" ht="14.25" customHeight="1">
      <c r="A158" s="105" t="s">
        <v>1</v>
      </c>
      <c r="B158" s="93">
        <v>426</v>
      </c>
      <c r="C158" s="94" t="s">
        <v>365</v>
      </c>
      <c r="D158" s="59">
        <v>0</v>
      </c>
      <c r="E158" s="59">
        <f>F158-D158</f>
        <v>0</v>
      </c>
      <c r="F158" s="59">
        <f t="shared" si="82"/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</row>
    <row r="159" spans="1:14" s="11" customFormat="1" ht="27.75" customHeight="1">
      <c r="A159" s="111"/>
      <c r="B159" s="174" t="s">
        <v>533</v>
      </c>
      <c r="C159" s="175"/>
      <c r="D159" s="15">
        <f>D160+D163+D166+D177+D171+D180</f>
        <v>740000</v>
      </c>
      <c r="E159" s="15">
        <f>E160+E163+E166+E177+E171+E180</f>
        <v>-116000</v>
      </c>
      <c r="F159" s="15">
        <f aca="true" t="shared" si="90" ref="F159:F165">SUM(G159:N159)</f>
        <v>624000</v>
      </c>
      <c r="G159" s="15">
        <f aca="true" t="shared" si="91" ref="G159:N159">G160+G163+G166+G177+G171+G180</f>
        <v>489000</v>
      </c>
      <c r="H159" s="15">
        <f t="shared" si="91"/>
        <v>0</v>
      </c>
      <c r="I159" s="15">
        <f t="shared" si="91"/>
        <v>55000</v>
      </c>
      <c r="J159" s="15">
        <f t="shared" si="91"/>
        <v>80000</v>
      </c>
      <c r="K159" s="15">
        <f t="shared" si="91"/>
        <v>0</v>
      </c>
      <c r="L159" s="15">
        <f t="shared" si="91"/>
        <v>0</v>
      </c>
      <c r="M159" s="15">
        <f t="shared" si="91"/>
        <v>0</v>
      </c>
      <c r="N159" s="15">
        <f t="shared" si="91"/>
        <v>0</v>
      </c>
    </row>
    <row r="160" spans="1:14" s="11" customFormat="1" ht="24" customHeight="1">
      <c r="A160" s="102" t="s">
        <v>68</v>
      </c>
      <c r="B160" s="172" t="s">
        <v>430</v>
      </c>
      <c r="C160" s="173"/>
      <c r="D160" s="14">
        <f>D161</f>
        <v>80000</v>
      </c>
      <c r="E160" s="14">
        <f>E161</f>
        <v>20000</v>
      </c>
      <c r="F160" s="115">
        <f t="shared" si="90"/>
        <v>100000</v>
      </c>
      <c r="G160" s="14">
        <f aca="true" t="shared" si="92" ref="G160:N160">G161</f>
        <v>95000</v>
      </c>
      <c r="H160" s="14">
        <f t="shared" si="92"/>
        <v>0</v>
      </c>
      <c r="I160" s="14">
        <f t="shared" si="92"/>
        <v>5000</v>
      </c>
      <c r="J160" s="14">
        <f t="shared" si="92"/>
        <v>0</v>
      </c>
      <c r="K160" s="14">
        <f t="shared" si="92"/>
        <v>0</v>
      </c>
      <c r="L160" s="14">
        <f t="shared" si="92"/>
        <v>0</v>
      </c>
      <c r="M160" s="14">
        <f t="shared" si="92"/>
        <v>0</v>
      </c>
      <c r="N160" s="14">
        <f t="shared" si="92"/>
        <v>0</v>
      </c>
    </row>
    <row r="161" spans="1:14" s="11" customFormat="1" ht="18" customHeight="1">
      <c r="A161" s="104"/>
      <c r="B161" s="61">
        <v>32</v>
      </c>
      <c r="C161" s="62" t="s">
        <v>10</v>
      </c>
      <c r="D161" s="63">
        <f>D162</f>
        <v>80000</v>
      </c>
      <c r="E161" s="63">
        <f>E162</f>
        <v>20000</v>
      </c>
      <c r="F161" s="63">
        <f t="shared" si="90"/>
        <v>100000</v>
      </c>
      <c r="G161" s="63">
        <f aca="true" t="shared" si="93" ref="G161:N161">G162</f>
        <v>95000</v>
      </c>
      <c r="H161" s="63">
        <f t="shared" si="93"/>
        <v>0</v>
      </c>
      <c r="I161" s="63">
        <f t="shared" si="93"/>
        <v>5000</v>
      </c>
      <c r="J161" s="63">
        <f t="shared" si="93"/>
        <v>0</v>
      </c>
      <c r="K161" s="63">
        <f t="shared" si="93"/>
        <v>0</v>
      </c>
      <c r="L161" s="63">
        <f t="shared" si="93"/>
        <v>0</v>
      </c>
      <c r="M161" s="63">
        <f t="shared" si="93"/>
        <v>0</v>
      </c>
      <c r="N161" s="63">
        <f t="shared" si="93"/>
        <v>0</v>
      </c>
    </row>
    <row r="162" spans="1:14" s="96" customFormat="1" ht="14.25" customHeight="1">
      <c r="A162" s="105"/>
      <c r="B162" s="93">
        <v>323</v>
      </c>
      <c r="C162" s="94" t="s">
        <v>349</v>
      </c>
      <c r="D162" s="59">
        <v>80000</v>
      </c>
      <c r="E162" s="59">
        <f>F162-D162</f>
        <v>20000</v>
      </c>
      <c r="F162" s="59">
        <f t="shared" si="90"/>
        <v>100000</v>
      </c>
      <c r="G162" s="59">
        <v>95000</v>
      </c>
      <c r="H162" s="59">
        <v>0</v>
      </c>
      <c r="I162" s="59">
        <v>5000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</row>
    <row r="163" spans="1:14" s="11" customFormat="1" ht="24" customHeight="1">
      <c r="A163" s="102" t="s">
        <v>68</v>
      </c>
      <c r="B163" s="172" t="s">
        <v>633</v>
      </c>
      <c r="C163" s="173"/>
      <c r="D163" s="14">
        <f>D164</f>
        <v>300000</v>
      </c>
      <c r="E163" s="14">
        <f>E164</f>
        <v>0</v>
      </c>
      <c r="F163" s="115">
        <f t="shared" si="90"/>
        <v>300000</v>
      </c>
      <c r="G163" s="14">
        <f aca="true" t="shared" si="94" ref="G163:N163">G164</f>
        <v>250000</v>
      </c>
      <c r="H163" s="14">
        <f t="shared" si="94"/>
        <v>0</v>
      </c>
      <c r="I163" s="14">
        <f t="shared" si="94"/>
        <v>50000</v>
      </c>
      <c r="J163" s="14">
        <f t="shared" si="94"/>
        <v>0</v>
      </c>
      <c r="K163" s="14">
        <f t="shared" si="94"/>
        <v>0</v>
      </c>
      <c r="L163" s="14">
        <f t="shared" si="94"/>
        <v>0</v>
      </c>
      <c r="M163" s="14">
        <f t="shared" si="94"/>
        <v>0</v>
      </c>
      <c r="N163" s="14">
        <f t="shared" si="94"/>
        <v>0</v>
      </c>
    </row>
    <row r="164" spans="1:14" s="11" customFormat="1" ht="18" customHeight="1">
      <c r="A164" s="104" t="s">
        <v>1</v>
      </c>
      <c r="B164" s="61">
        <v>42</v>
      </c>
      <c r="C164" s="62" t="s">
        <v>364</v>
      </c>
      <c r="D164" s="63">
        <f>D165</f>
        <v>300000</v>
      </c>
      <c r="E164" s="63">
        <f>E165</f>
        <v>0</v>
      </c>
      <c r="F164" s="63">
        <f t="shared" si="90"/>
        <v>300000</v>
      </c>
      <c r="G164" s="63">
        <f aca="true" t="shared" si="95" ref="G164:N164">G165</f>
        <v>250000</v>
      </c>
      <c r="H164" s="63">
        <f t="shared" si="95"/>
        <v>0</v>
      </c>
      <c r="I164" s="63">
        <f t="shared" si="95"/>
        <v>50000</v>
      </c>
      <c r="J164" s="63">
        <f t="shared" si="95"/>
        <v>0</v>
      </c>
      <c r="K164" s="63">
        <f t="shared" si="95"/>
        <v>0</v>
      </c>
      <c r="L164" s="63">
        <f t="shared" si="95"/>
        <v>0</v>
      </c>
      <c r="M164" s="63">
        <f t="shared" si="95"/>
        <v>0</v>
      </c>
      <c r="N164" s="63">
        <f t="shared" si="95"/>
        <v>0</v>
      </c>
    </row>
    <row r="165" spans="1:14" s="96" customFormat="1" ht="15" customHeight="1">
      <c r="A165" s="105" t="s">
        <v>1</v>
      </c>
      <c r="B165" s="93">
        <v>426</v>
      </c>
      <c r="C165" s="94" t="s">
        <v>365</v>
      </c>
      <c r="D165" s="59">
        <v>300000</v>
      </c>
      <c r="E165" s="59">
        <f>F165-D165</f>
        <v>0</v>
      </c>
      <c r="F165" s="59">
        <f t="shared" si="90"/>
        <v>300000</v>
      </c>
      <c r="G165" s="59">
        <v>250000</v>
      </c>
      <c r="H165" s="59">
        <v>0</v>
      </c>
      <c r="I165" s="59">
        <v>50000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</row>
    <row r="166" spans="1:14" s="11" customFormat="1" ht="24" customHeight="1">
      <c r="A166" s="102" t="s">
        <v>68</v>
      </c>
      <c r="B166" s="186" t="s">
        <v>534</v>
      </c>
      <c r="C166" s="173"/>
      <c r="D166" s="14">
        <f>D167+D169</f>
        <v>0</v>
      </c>
      <c r="E166" s="14">
        <f>E167+E169</f>
        <v>0</v>
      </c>
      <c r="F166" s="115">
        <f aca="true" t="shared" si="96" ref="F166:F186">SUM(G166:N166)</f>
        <v>0</v>
      </c>
      <c r="G166" s="14">
        <f aca="true" t="shared" si="97" ref="G166:N166">G167+G169</f>
        <v>0</v>
      </c>
      <c r="H166" s="14">
        <f t="shared" si="97"/>
        <v>0</v>
      </c>
      <c r="I166" s="14">
        <f t="shared" si="97"/>
        <v>0</v>
      </c>
      <c r="J166" s="14">
        <f t="shared" si="97"/>
        <v>0</v>
      </c>
      <c r="K166" s="14">
        <f t="shared" si="97"/>
        <v>0</v>
      </c>
      <c r="L166" s="14">
        <f t="shared" si="97"/>
        <v>0</v>
      </c>
      <c r="M166" s="14">
        <f t="shared" si="97"/>
        <v>0</v>
      </c>
      <c r="N166" s="14">
        <f t="shared" si="97"/>
        <v>0</v>
      </c>
    </row>
    <row r="167" spans="1:14" s="11" customFormat="1" ht="18" customHeight="1">
      <c r="A167" s="104"/>
      <c r="B167" s="61">
        <v>41</v>
      </c>
      <c r="C167" s="62" t="s">
        <v>359</v>
      </c>
      <c r="D167" s="63">
        <f>D168</f>
        <v>0</v>
      </c>
      <c r="E167" s="63">
        <f>E168</f>
        <v>0</v>
      </c>
      <c r="F167" s="63">
        <f t="shared" si="96"/>
        <v>0</v>
      </c>
      <c r="G167" s="63">
        <f aca="true" t="shared" si="98" ref="G167:N167">G168</f>
        <v>0</v>
      </c>
      <c r="H167" s="63">
        <f t="shared" si="98"/>
        <v>0</v>
      </c>
      <c r="I167" s="63">
        <f t="shared" si="98"/>
        <v>0</v>
      </c>
      <c r="J167" s="63">
        <f t="shared" si="98"/>
        <v>0</v>
      </c>
      <c r="K167" s="63">
        <f t="shared" si="98"/>
        <v>0</v>
      </c>
      <c r="L167" s="63">
        <f t="shared" si="98"/>
        <v>0</v>
      </c>
      <c r="M167" s="63">
        <f t="shared" si="98"/>
        <v>0</v>
      </c>
      <c r="N167" s="63">
        <f t="shared" si="98"/>
        <v>0</v>
      </c>
    </row>
    <row r="168" spans="1:14" s="96" customFormat="1" ht="14.25" customHeight="1">
      <c r="A168" s="105"/>
      <c r="B168" s="93">
        <v>411</v>
      </c>
      <c r="C168" s="94" t="s">
        <v>360</v>
      </c>
      <c r="D168" s="59">
        <v>0</v>
      </c>
      <c r="E168" s="59">
        <f>F168-D168</f>
        <v>0</v>
      </c>
      <c r="F168" s="59">
        <f t="shared" si="96"/>
        <v>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</row>
    <row r="169" spans="1:14" s="11" customFormat="1" ht="18" customHeight="1">
      <c r="A169" s="104" t="s">
        <v>1</v>
      </c>
      <c r="B169" s="61">
        <v>42</v>
      </c>
      <c r="C169" s="62" t="s">
        <v>364</v>
      </c>
      <c r="D169" s="63">
        <f>D170</f>
        <v>0</v>
      </c>
      <c r="E169" s="63">
        <f>E170</f>
        <v>0</v>
      </c>
      <c r="F169" s="63">
        <f t="shared" si="96"/>
        <v>0</v>
      </c>
      <c r="G169" s="63">
        <f aca="true" t="shared" si="99" ref="G169:N169">G170</f>
        <v>0</v>
      </c>
      <c r="H169" s="63">
        <f t="shared" si="99"/>
        <v>0</v>
      </c>
      <c r="I169" s="63">
        <f t="shared" si="99"/>
        <v>0</v>
      </c>
      <c r="J169" s="63">
        <f t="shared" si="99"/>
        <v>0</v>
      </c>
      <c r="K169" s="63">
        <f t="shared" si="99"/>
        <v>0</v>
      </c>
      <c r="L169" s="63">
        <f t="shared" si="99"/>
        <v>0</v>
      </c>
      <c r="M169" s="63">
        <f t="shared" si="99"/>
        <v>0</v>
      </c>
      <c r="N169" s="63">
        <f t="shared" si="99"/>
        <v>0</v>
      </c>
    </row>
    <row r="170" spans="1:14" s="96" customFormat="1" ht="14.25" customHeight="1">
      <c r="A170" s="105" t="s">
        <v>1</v>
      </c>
      <c r="B170" s="93" t="s">
        <v>99</v>
      </c>
      <c r="C170" s="94" t="s">
        <v>362</v>
      </c>
      <c r="D170" s="59">
        <v>0</v>
      </c>
      <c r="E170" s="59">
        <f>F170-D170</f>
        <v>0</v>
      </c>
      <c r="F170" s="59">
        <f t="shared" si="96"/>
        <v>0</v>
      </c>
      <c r="G170" s="59">
        <v>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</row>
    <row r="171" spans="1:14" s="11" customFormat="1" ht="24" customHeight="1">
      <c r="A171" s="102" t="s">
        <v>68</v>
      </c>
      <c r="B171" s="186" t="s">
        <v>576</v>
      </c>
      <c r="C171" s="173"/>
      <c r="D171" s="14">
        <f>D172</f>
        <v>0</v>
      </c>
      <c r="E171" s="14">
        <f>E172</f>
        <v>0</v>
      </c>
      <c r="F171" s="115">
        <f>SUM(G171:N171)</f>
        <v>0</v>
      </c>
      <c r="G171" s="14">
        <f>G172</f>
        <v>0</v>
      </c>
      <c r="H171" s="14">
        <f aca="true" t="shared" si="100" ref="H171:N171">H172</f>
        <v>0</v>
      </c>
      <c r="I171" s="14">
        <f t="shared" si="100"/>
        <v>0</v>
      </c>
      <c r="J171" s="14">
        <f t="shared" si="100"/>
        <v>0</v>
      </c>
      <c r="K171" s="14">
        <f t="shared" si="100"/>
        <v>0</v>
      </c>
      <c r="L171" s="14">
        <f t="shared" si="100"/>
        <v>0</v>
      </c>
      <c r="M171" s="14">
        <f t="shared" si="100"/>
        <v>0</v>
      </c>
      <c r="N171" s="14">
        <f t="shared" si="100"/>
        <v>0</v>
      </c>
    </row>
    <row r="172" spans="1:14" s="11" customFormat="1" ht="18" customHeight="1">
      <c r="A172" s="104"/>
      <c r="B172" s="61">
        <v>41</v>
      </c>
      <c r="C172" s="62" t="s">
        <v>359</v>
      </c>
      <c r="D172" s="63">
        <f>D176</f>
        <v>0</v>
      </c>
      <c r="E172" s="63">
        <f>E176</f>
        <v>0</v>
      </c>
      <c r="F172" s="63">
        <f>SUM(G172:N172)</f>
        <v>0</v>
      </c>
      <c r="G172" s="63">
        <f aca="true" t="shared" si="101" ref="G172:N172">G176</f>
        <v>0</v>
      </c>
      <c r="H172" s="63">
        <f t="shared" si="101"/>
        <v>0</v>
      </c>
      <c r="I172" s="63">
        <f t="shared" si="101"/>
        <v>0</v>
      </c>
      <c r="J172" s="63">
        <f t="shared" si="101"/>
        <v>0</v>
      </c>
      <c r="K172" s="63">
        <f t="shared" si="101"/>
        <v>0</v>
      </c>
      <c r="L172" s="63">
        <f t="shared" si="101"/>
        <v>0</v>
      </c>
      <c r="M172" s="63">
        <f t="shared" si="101"/>
        <v>0</v>
      </c>
      <c r="N172" s="63">
        <f t="shared" si="101"/>
        <v>0</v>
      </c>
    </row>
    <row r="173" spans="1:14" s="55" customFormat="1" ht="15" customHeight="1">
      <c r="A173" s="183" t="s">
        <v>16</v>
      </c>
      <c r="B173" s="183" t="s">
        <v>230</v>
      </c>
      <c r="C173" s="182" t="s">
        <v>26</v>
      </c>
      <c r="D173" s="168" t="s">
        <v>753</v>
      </c>
      <c r="E173" s="168" t="s">
        <v>520</v>
      </c>
      <c r="F173" s="170" t="s">
        <v>755</v>
      </c>
      <c r="G173" s="169" t="s">
        <v>754</v>
      </c>
      <c r="H173" s="169"/>
      <c r="I173" s="169"/>
      <c r="J173" s="169"/>
      <c r="K173" s="169"/>
      <c r="L173" s="169"/>
      <c r="M173" s="169"/>
      <c r="N173" s="169"/>
    </row>
    <row r="174" spans="1:14" s="55" customFormat="1" ht="42.75" customHeight="1">
      <c r="A174" s="184"/>
      <c r="B174" s="184"/>
      <c r="C174" s="185"/>
      <c r="D174" s="169"/>
      <c r="E174" s="169"/>
      <c r="F174" s="171"/>
      <c r="G174" s="53" t="s">
        <v>720</v>
      </c>
      <c r="H174" s="53" t="s">
        <v>17</v>
      </c>
      <c r="I174" s="53" t="s">
        <v>163</v>
      </c>
      <c r="J174" s="53" t="s">
        <v>164</v>
      </c>
      <c r="K174" s="53" t="s">
        <v>18</v>
      </c>
      <c r="L174" s="53" t="s">
        <v>721</v>
      </c>
      <c r="M174" s="53" t="s">
        <v>712</v>
      </c>
      <c r="N174" s="53" t="s">
        <v>269</v>
      </c>
    </row>
    <row r="175" spans="1:14" s="55" customFormat="1" ht="10.5" customHeight="1">
      <c r="A175" s="54">
        <v>1</v>
      </c>
      <c r="B175" s="54">
        <v>2</v>
      </c>
      <c r="C175" s="54">
        <v>3</v>
      </c>
      <c r="D175" s="54">
        <v>4</v>
      </c>
      <c r="E175" s="54">
        <v>5</v>
      </c>
      <c r="F175" s="54">
        <v>6</v>
      </c>
      <c r="G175" s="54">
        <v>7</v>
      </c>
      <c r="H175" s="54">
        <v>8</v>
      </c>
      <c r="I175" s="54">
        <v>9</v>
      </c>
      <c r="J175" s="54">
        <v>10</v>
      </c>
      <c r="K175" s="54">
        <v>11</v>
      </c>
      <c r="L175" s="54">
        <v>12</v>
      </c>
      <c r="M175" s="54">
        <v>13</v>
      </c>
      <c r="N175" s="54">
        <v>14</v>
      </c>
    </row>
    <row r="176" spans="1:14" s="96" customFormat="1" ht="14.25" customHeight="1">
      <c r="A176" s="105"/>
      <c r="B176" s="93">
        <v>411</v>
      </c>
      <c r="C176" s="94" t="s">
        <v>360</v>
      </c>
      <c r="D176" s="59">
        <v>0</v>
      </c>
      <c r="E176" s="59">
        <f>F176-D176</f>
        <v>0</v>
      </c>
      <c r="F176" s="59">
        <f>SUM(G176:N176)</f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</row>
    <row r="177" spans="1:14" s="11" customFormat="1" ht="24" customHeight="1">
      <c r="A177" s="102" t="s">
        <v>68</v>
      </c>
      <c r="B177" s="172" t="s">
        <v>577</v>
      </c>
      <c r="C177" s="173"/>
      <c r="D177" s="14">
        <f>D178</f>
        <v>360000</v>
      </c>
      <c r="E177" s="14">
        <f>E178</f>
        <v>-136000</v>
      </c>
      <c r="F177" s="115">
        <f t="shared" si="96"/>
        <v>224000</v>
      </c>
      <c r="G177" s="14">
        <f aca="true" t="shared" si="102" ref="G177:N177">G178</f>
        <v>144000</v>
      </c>
      <c r="H177" s="14">
        <f t="shared" si="102"/>
        <v>0</v>
      </c>
      <c r="I177" s="14">
        <f t="shared" si="102"/>
        <v>0</v>
      </c>
      <c r="J177" s="14">
        <f t="shared" si="102"/>
        <v>80000</v>
      </c>
      <c r="K177" s="14">
        <f t="shared" si="102"/>
        <v>0</v>
      </c>
      <c r="L177" s="14">
        <f t="shared" si="102"/>
        <v>0</v>
      </c>
      <c r="M177" s="14">
        <f t="shared" si="102"/>
        <v>0</v>
      </c>
      <c r="N177" s="14">
        <f t="shared" si="102"/>
        <v>0</v>
      </c>
    </row>
    <row r="178" spans="1:14" s="11" customFormat="1" ht="18" customHeight="1">
      <c r="A178" s="104"/>
      <c r="B178" s="61">
        <v>32</v>
      </c>
      <c r="C178" s="62" t="s">
        <v>10</v>
      </c>
      <c r="D178" s="63">
        <f>D179</f>
        <v>360000</v>
      </c>
      <c r="E178" s="63">
        <f>E179</f>
        <v>-136000</v>
      </c>
      <c r="F178" s="63">
        <f t="shared" si="96"/>
        <v>224000</v>
      </c>
      <c r="G178" s="63">
        <f aca="true" t="shared" si="103" ref="G178:N178">G179</f>
        <v>144000</v>
      </c>
      <c r="H178" s="63">
        <f t="shared" si="103"/>
        <v>0</v>
      </c>
      <c r="I178" s="63">
        <f t="shared" si="103"/>
        <v>0</v>
      </c>
      <c r="J178" s="63">
        <f t="shared" si="103"/>
        <v>80000</v>
      </c>
      <c r="K178" s="63">
        <f t="shared" si="103"/>
        <v>0</v>
      </c>
      <c r="L178" s="63">
        <f t="shared" si="103"/>
        <v>0</v>
      </c>
      <c r="M178" s="63">
        <f t="shared" si="103"/>
        <v>0</v>
      </c>
      <c r="N178" s="63">
        <f t="shared" si="103"/>
        <v>0</v>
      </c>
    </row>
    <row r="179" spans="1:14" s="96" customFormat="1" ht="14.25" customHeight="1">
      <c r="A179" s="105"/>
      <c r="B179" s="93">
        <v>323</v>
      </c>
      <c r="C179" s="94" t="s">
        <v>349</v>
      </c>
      <c r="D179" s="59">
        <v>360000</v>
      </c>
      <c r="E179" s="59">
        <f>F179-D179</f>
        <v>-136000</v>
      </c>
      <c r="F179" s="59">
        <f t="shared" si="96"/>
        <v>224000</v>
      </c>
      <c r="G179" s="59">
        <v>144000</v>
      </c>
      <c r="H179" s="59">
        <v>0</v>
      </c>
      <c r="I179" s="59">
        <v>0</v>
      </c>
      <c r="J179" s="59">
        <v>80000</v>
      </c>
      <c r="K179" s="59">
        <v>0</v>
      </c>
      <c r="L179" s="59">
        <v>0</v>
      </c>
      <c r="M179" s="59">
        <v>0</v>
      </c>
      <c r="N179" s="59">
        <v>0</v>
      </c>
    </row>
    <row r="180" spans="1:14" s="11" customFormat="1" ht="24" customHeight="1">
      <c r="A180" s="102" t="s">
        <v>68</v>
      </c>
      <c r="B180" s="172" t="s">
        <v>578</v>
      </c>
      <c r="C180" s="173"/>
      <c r="D180" s="14">
        <f>D181</f>
        <v>0</v>
      </c>
      <c r="E180" s="14">
        <f>E181</f>
        <v>0</v>
      </c>
      <c r="F180" s="115">
        <f>SUM(G180:N180)</f>
        <v>0</v>
      </c>
      <c r="G180" s="14">
        <f>G181</f>
        <v>0</v>
      </c>
      <c r="H180" s="14">
        <f aca="true" t="shared" si="104" ref="H180:N180">H181</f>
        <v>0</v>
      </c>
      <c r="I180" s="14">
        <f t="shared" si="104"/>
        <v>0</v>
      </c>
      <c r="J180" s="14">
        <f t="shared" si="104"/>
        <v>0</v>
      </c>
      <c r="K180" s="14">
        <f t="shared" si="104"/>
        <v>0</v>
      </c>
      <c r="L180" s="14">
        <f t="shared" si="104"/>
        <v>0</v>
      </c>
      <c r="M180" s="14">
        <f t="shared" si="104"/>
        <v>0</v>
      </c>
      <c r="N180" s="14">
        <f t="shared" si="104"/>
        <v>0</v>
      </c>
    </row>
    <row r="181" spans="1:14" s="11" customFormat="1" ht="18" customHeight="1">
      <c r="A181" s="104" t="s">
        <v>1</v>
      </c>
      <c r="B181" s="61">
        <v>42</v>
      </c>
      <c r="C181" s="62" t="s">
        <v>364</v>
      </c>
      <c r="D181" s="63">
        <f>D182</f>
        <v>0</v>
      </c>
      <c r="E181" s="63">
        <f>E182</f>
        <v>0</v>
      </c>
      <c r="F181" s="63">
        <f>SUM(G181:N181)</f>
        <v>0</v>
      </c>
      <c r="G181" s="63">
        <f aca="true" t="shared" si="105" ref="G181:N181">G182</f>
        <v>0</v>
      </c>
      <c r="H181" s="63">
        <f t="shared" si="105"/>
        <v>0</v>
      </c>
      <c r="I181" s="63">
        <f t="shared" si="105"/>
        <v>0</v>
      </c>
      <c r="J181" s="63">
        <f t="shared" si="105"/>
        <v>0</v>
      </c>
      <c r="K181" s="63">
        <f t="shared" si="105"/>
        <v>0</v>
      </c>
      <c r="L181" s="63">
        <f t="shared" si="105"/>
        <v>0</v>
      </c>
      <c r="M181" s="63">
        <f t="shared" si="105"/>
        <v>0</v>
      </c>
      <c r="N181" s="63">
        <f t="shared" si="105"/>
        <v>0</v>
      </c>
    </row>
    <row r="182" spans="1:14" s="96" customFormat="1" ht="14.25" customHeight="1">
      <c r="A182" s="105" t="s">
        <v>1</v>
      </c>
      <c r="B182" s="93" t="s">
        <v>99</v>
      </c>
      <c r="C182" s="94" t="s">
        <v>362</v>
      </c>
      <c r="D182" s="59">
        <v>0</v>
      </c>
      <c r="E182" s="59">
        <f>F182-D182</f>
        <v>0</v>
      </c>
      <c r="F182" s="59">
        <f>SUM(G182:N182)</f>
        <v>0</v>
      </c>
      <c r="G182" s="59">
        <v>0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</row>
    <row r="183" spans="1:14" s="11" customFormat="1" ht="27.75" customHeight="1">
      <c r="A183" s="111"/>
      <c r="B183" s="174" t="s">
        <v>535</v>
      </c>
      <c r="C183" s="175"/>
      <c r="D183" s="15">
        <f aca="true" t="shared" si="106" ref="D183:N184">D184</f>
        <v>0</v>
      </c>
      <c r="E183" s="15">
        <f t="shared" si="106"/>
        <v>0</v>
      </c>
      <c r="F183" s="15">
        <f t="shared" si="96"/>
        <v>0</v>
      </c>
      <c r="G183" s="15">
        <f t="shared" si="106"/>
        <v>0</v>
      </c>
      <c r="H183" s="15">
        <f t="shared" si="106"/>
        <v>0</v>
      </c>
      <c r="I183" s="15">
        <f t="shared" si="106"/>
        <v>0</v>
      </c>
      <c r="J183" s="15">
        <f t="shared" si="106"/>
        <v>0</v>
      </c>
      <c r="K183" s="15">
        <f t="shared" si="106"/>
        <v>0</v>
      </c>
      <c r="L183" s="15">
        <f t="shared" si="106"/>
        <v>0</v>
      </c>
      <c r="M183" s="15">
        <f t="shared" si="106"/>
        <v>0</v>
      </c>
      <c r="N183" s="15">
        <f t="shared" si="106"/>
        <v>0</v>
      </c>
    </row>
    <row r="184" spans="1:14" s="11" customFormat="1" ht="25.5" customHeight="1">
      <c r="A184" s="102" t="s">
        <v>69</v>
      </c>
      <c r="B184" s="186" t="s">
        <v>432</v>
      </c>
      <c r="C184" s="173"/>
      <c r="D184" s="14">
        <f>D185</f>
        <v>0</v>
      </c>
      <c r="E184" s="14">
        <f>E185</f>
        <v>0</v>
      </c>
      <c r="F184" s="115">
        <f t="shared" si="96"/>
        <v>0</v>
      </c>
      <c r="G184" s="14">
        <f t="shared" si="106"/>
        <v>0</v>
      </c>
      <c r="H184" s="14">
        <f t="shared" si="106"/>
        <v>0</v>
      </c>
      <c r="I184" s="14">
        <f t="shared" si="106"/>
        <v>0</v>
      </c>
      <c r="J184" s="14">
        <f t="shared" si="106"/>
        <v>0</v>
      </c>
      <c r="K184" s="14">
        <f t="shared" si="106"/>
        <v>0</v>
      </c>
      <c r="L184" s="14">
        <f t="shared" si="106"/>
        <v>0</v>
      </c>
      <c r="M184" s="14">
        <f t="shared" si="106"/>
        <v>0</v>
      </c>
      <c r="N184" s="14">
        <f t="shared" si="106"/>
        <v>0</v>
      </c>
    </row>
    <row r="185" spans="1:14" s="11" customFormat="1" ht="18" customHeight="1">
      <c r="A185" s="104" t="s">
        <v>1</v>
      </c>
      <c r="B185" s="61">
        <v>38</v>
      </c>
      <c r="C185" s="62" t="s">
        <v>354</v>
      </c>
      <c r="D185" s="63">
        <f>D186</f>
        <v>0</v>
      </c>
      <c r="E185" s="63">
        <f>E186</f>
        <v>0</v>
      </c>
      <c r="F185" s="63">
        <f t="shared" si="96"/>
        <v>0</v>
      </c>
      <c r="G185" s="63">
        <f aca="true" t="shared" si="107" ref="G185:N185">G186</f>
        <v>0</v>
      </c>
      <c r="H185" s="63">
        <f t="shared" si="107"/>
        <v>0</v>
      </c>
      <c r="I185" s="63">
        <f t="shared" si="107"/>
        <v>0</v>
      </c>
      <c r="J185" s="63">
        <f t="shared" si="107"/>
        <v>0</v>
      </c>
      <c r="K185" s="63">
        <f t="shared" si="107"/>
        <v>0</v>
      </c>
      <c r="L185" s="63">
        <f t="shared" si="107"/>
        <v>0</v>
      </c>
      <c r="M185" s="63">
        <f t="shared" si="107"/>
        <v>0</v>
      </c>
      <c r="N185" s="63">
        <f t="shared" si="107"/>
        <v>0</v>
      </c>
    </row>
    <row r="186" spans="1:14" s="96" customFormat="1" ht="14.25" customHeight="1">
      <c r="A186" s="105"/>
      <c r="B186" s="93">
        <v>386</v>
      </c>
      <c r="C186" s="94" t="s">
        <v>363</v>
      </c>
      <c r="D186" s="59">
        <v>0</v>
      </c>
      <c r="E186" s="59">
        <f>F186-D186</f>
        <v>0</v>
      </c>
      <c r="F186" s="59">
        <f t="shared" si="96"/>
        <v>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</row>
    <row r="187" spans="1:14" s="11" customFormat="1" ht="27.75" customHeight="1">
      <c r="A187" s="111"/>
      <c r="B187" s="174" t="s">
        <v>536</v>
      </c>
      <c r="C187" s="175"/>
      <c r="D187" s="15">
        <f>D188+D192+D195</f>
        <v>3775550</v>
      </c>
      <c r="E187" s="15">
        <f>E188+E192+E195</f>
        <v>135000</v>
      </c>
      <c r="F187" s="15">
        <f aca="true" t="shared" si="108" ref="F187:F205">SUM(G187:N187)</f>
        <v>3910550</v>
      </c>
      <c r="G187" s="15">
        <f>G188+G192+G195</f>
        <v>135000</v>
      </c>
      <c r="H187" s="15">
        <f aca="true" t="shared" si="109" ref="H187:N187">H188+H192+H195</f>
        <v>0</v>
      </c>
      <c r="I187" s="15">
        <f t="shared" si="109"/>
        <v>1070000</v>
      </c>
      <c r="J187" s="15">
        <f t="shared" si="109"/>
        <v>0</v>
      </c>
      <c r="K187" s="15">
        <f t="shared" si="109"/>
        <v>0</v>
      </c>
      <c r="L187" s="15">
        <f t="shared" si="109"/>
        <v>0</v>
      </c>
      <c r="M187" s="15">
        <f t="shared" si="109"/>
        <v>2705550</v>
      </c>
      <c r="N187" s="15">
        <f t="shared" si="109"/>
        <v>0</v>
      </c>
    </row>
    <row r="188" spans="1:14" s="11" customFormat="1" ht="24" customHeight="1">
      <c r="A188" s="102" t="s">
        <v>70</v>
      </c>
      <c r="B188" s="172" t="s">
        <v>657</v>
      </c>
      <c r="C188" s="173"/>
      <c r="D188" s="14">
        <f>D189</f>
        <v>800000</v>
      </c>
      <c r="E188" s="14">
        <f>E189</f>
        <v>135000</v>
      </c>
      <c r="F188" s="115">
        <f t="shared" si="108"/>
        <v>935000</v>
      </c>
      <c r="G188" s="14">
        <f aca="true" t="shared" si="110" ref="G188:N188">G189</f>
        <v>135000</v>
      </c>
      <c r="H188" s="14">
        <f t="shared" si="110"/>
        <v>0</v>
      </c>
      <c r="I188" s="14">
        <f t="shared" si="110"/>
        <v>800000</v>
      </c>
      <c r="J188" s="14">
        <f t="shared" si="110"/>
        <v>0</v>
      </c>
      <c r="K188" s="14">
        <f t="shared" si="110"/>
        <v>0</v>
      </c>
      <c r="L188" s="14">
        <f t="shared" si="110"/>
        <v>0</v>
      </c>
      <c r="M188" s="14">
        <f t="shared" si="110"/>
        <v>0</v>
      </c>
      <c r="N188" s="14">
        <f t="shared" si="110"/>
        <v>0</v>
      </c>
    </row>
    <row r="189" spans="1:14" s="11" customFormat="1" ht="18" customHeight="1">
      <c r="A189" s="104" t="s">
        <v>2</v>
      </c>
      <c r="B189" s="61">
        <v>32</v>
      </c>
      <c r="C189" s="62" t="s">
        <v>10</v>
      </c>
      <c r="D189" s="63">
        <f>D190+D191</f>
        <v>800000</v>
      </c>
      <c r="E189" s="63">
        <f>E190+E191</f>
        <v>135000</v>
      </c>
      <c r="F189" s="63">
        <f t="shared" si="108"/>
        <v>935000</v>
      </c>
      <c r="G189" s="63">
        <f aca="true" t="shared" si="111" ref="G189:N189">G190+G191</f>
        <v>135000</v>
      </c>
      <c r="H189" s="63">
        <f t="shared" si="111"/>
        <v>0</v>
      </c>
      <c r="I189" s="63">
        <f t="shared" si="111"/>
        <v>800000</v>
      </c>
      <c r="J189" s="63">
        <f t="shared" si="111"/>
        <v>0</v>
      </c>
      <c r="K189" s="63">
        <f t="shared" si="111"/>
        <v>0</v>
      </c>
      <c r="L189" s="63">
        <f t="shared" si="111"/>
        <v>0</v>
      </c>
      <c r="M189" s="63">
        <f>M190+M191</f>
        <v>0</v>
      </c>
      <c r="N189" s="63">
        <f t="shared" si="111"/>
        <v>0</v>
      </c>
    </row>
    <row r="190" spans="1:14" s="96" customFormat="1" ht="14.25" customHeight="1">
      <c r="A190" s="105"/>
      <c r="B190" s="93">
        <v>322</v>
      </c>
      <c r="C190" s="94" t="s">
        <v>343</v>
      </c>
      <c r="D190" s="59">
        <v>315000</v>
      </c>
      <c r="E190" s="59">
        <f>F190-D190</f>
        <v>120000</v>
      </c>
      <c r="F190" s="59">
        <f t="shared" si="108"/>
        <v>435000</v>
      </c>
      <c r="G190" s="59">
        <v>120000</v>
      </c>
      <c r="H190" s="59">
        <v>0</v>
      </c>
      <c r="I190" s="59">
        <v>315000</v>
      </c>
      <c r="J190" s="59">
        <v>0</v>
      </c>
      <c r="K190" s="59">
        <v>0</v>
      </c>
      <c r="L190" s="59">
        <v>0</v>
      </c>
      <c r="M190" s="59">
        <v>0</v>
      </c>
      <c r="N190" s="59">
        <v>0</v>
      </c>
    </row>
    <row r="191" spans="1:14" s="96" customFormat="1" ht="14.25" customHeight="1">
      <c r="A191" s="105"/>
      <c r="B191" s="93">
        <v>323</v>
      </c>
      <c r="C191" s="94" t="s">
        <v>349</v>
      </c>
      <c r="D191" s="59">
        <v>485000</v>
      </c>
      <c r="E191" s="59">
        <f>F191-D191</f>
        <v>15000</v>
      </c>
      <c r="F191" s="59">
        <f t="shared" si="108"/>
        <v>500000</v>
      </c>
      <c r="G191" s="59">
        <v>15000</v>
      </c>
      <c r="H191" s="59">
        <v>0</v>
      </c>
      <c r="I191" s="59">
        <v>485000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</row>
    <row r="192" spans="1:14" s="11" customFormat="1" ht="24" customHeight="1">
      <c r="A192" s="102" t="s">
        <v>70</v>
      </c>
      <c r="B192" s="172" t="s">
        <v>634</v>
      </c>
      <c r="C192" s="173"/>
      <c r="D192" s="14">
        <f>D193</f>
        <v>270000</v>
      </c>
      <c r="E192" s="14">
        <f>E193</f>
        <v>0</v>
      </c>
      <c r="F192" s="115">
        <f t="shared" si="108"/>
        <v>270000</v>
      </c>
      <c r="G192" s="14">
        <f aca="true" t="shared" si="112" ref="G192:N192">G193</f>
        <v>0</v>
      </c>
      <c r="H192" s="14">
        <f t="shared" si="112"/>
        <v>0</v>
      </c>
      <c r="I192" s="14">
        <f t="shared" si="112"/>
        <v>270000</v>
      </c>
      <c r="J192" s="14">
        <f t="shared" si="112"/>
        <v>0</v>
      </c>
      <c r="K192" s="14">
        <f t="shared" si="112"/>
        <v>0</v>
      </c>
      <c r="L192" s="14">
        <f t="shared" si="112"/>
        <v>0</v>
      </c>
      <c r="M192" s="14">
        <f t="shared" si="112"/>
        <v>0</v>
      </c>
      <c r="N192" s="14">
        <f t="shared" si="112"/>
        <v>0</v>
      </c>
    </row>
    <row r="193" spans="1:14" s="11" customFormat="1" ht="18" customHeight="1">
      <c r="A193" s="104" t="s">
        <v>1</v>
      </c>
      <c r="B193" s="61">
        <v>42</v>
      </c>
      <c r="C193" s="62" t="s">
        <v>361</v>
      </c>
      <c r="D193" s="63">
        <f>D194</f>
        <v>270000</v>
      </c>
      <c r="E193" s="63">
        <f>E194</f>
        <v>0</v>
      </c>
      <c r="F193" s="63">
        <f t="shared" si="108"/>
        <v>270000</v>
      </c>
      <c r="G193" s="63">
        <f aca="true" t="shared" si="113" ref="G193:N193">G194</f>
        <v>0</v>
      </c>
      <c r="H193" s="63">
        <f t="shared" si="113"/>
        <v>0</v>
      </c>
      <c r="I193" s="63">
        <f t="shared" si="113"/>
        <v>270000</v>
      </c>
      <c r="J193" s="63">
        <f t="shared" si="113"/>
        <v>0</v>
      </c>
      <c r="K193" s="63">
        <f t="shared" si="113"/>
        <v>0</v>
      </c>
      <c r="L193" s="63">
        <f t="shared" si="113"/>
        <v>0</v>
      </c>
      <c r="M193" s="63">
        <f t="shared" si="113"/>
        <v>0</v>
      </c>
      <c r="N193" s="63">
        <f t="shared" si="113"/>
        <v>0</v>
      </c>
    </row>
    <row r="194" spans="1:14" s="96" customFormat="1" ht="14.25" customHeight="1">
      <c r="A194" s="105" t="s">
        <v>1</v>
      </c>
      <c r="B194" s="93" t="s">
        <v>99</v>
      </c>
      <c r="C194" s="94" t="s">
        <v>362</v>
      </c>
      <c r="D194" s="59">
        <v>270000</v>
      </c>
      <c r="E194" s="59">
        <f>F194-D194</f>
        <v>0</v>
      </c>
      <c r="F194" s="59">
        <f t="shared" si="108"/>
        <v>270000</v>
      </c>
      <c r="G194" s="59">
        <v>0</v>
      </c>
      <c r="H194" s="59">
        <v>0</v>
      </c>
      <c r="I194" s="59">
        <v>270000</v>
      </c>
      <c r="J194" s="59">
        <v>0</v>
      </c>
      <c r="K194" s="59">
        <v>0</v>
      </c>
      <c r="L194" s="59">
        <v>0</v>
      </c>
      <c r="M194" s="139">
        <v>0</v>
      </c>
      <c r="N194" s="59">
        <v>0</v>
      </c>
    </row>
    <row r="195" spans="1:14" s="11" customFormat="1" ht="24" customHeight="1">
      <c r="A195" s="102" t="s">
        <v>70</v>
      </c>
      <c r="B195" s="172" t="s">
        <v>715</v>
      </c>
      <c r="C195" s="173"/>
      <c r="D195" s="14">
        <f>D196</f>
        <v>2705550</v>
      </c>
      <c r="E195" s="14">
        <f>E196</f>
        <v>0</v>
      </c>
      <c r="F195" s="115">
        <f>SUM(G195:N195)</f>
        <v>2705550</v>
      </c>
      <c r="G195" s="14">
        <f aca="true" t="shared" si="114" ref="G195:N196">G196</f>
        <v>0</v>
      </c>
      <c r="H195" s="14">
        <f t="shared" si="114"/>
        <v>0</v>
      </c>
      <c r="I195" s="14">
        <f t="shared" si="114"/>
        <v>0</v>
      </c>
      <c r="J195" s="14">
        <f t="shared" si="114"/>
        <v>0</v>
      </c>
      <c r="K195" s="14">
        <f t="shared" si="114"/>
        <v>0</v>
      </c>
      <c r="L195" s="14">
        <f t="shared" si="114"/>
        <v>0</v>
      </c>
      <c r="M195" s="14">
        <f t="shared" si="114"/>
        <v>2705550</v>
      </c>
      <c r="N195" s="14">
        <f t="shared" si="114"/>
        <v>0</v>
      </c>
    </row>
    <row r="196" spans="1:14" s="11" customFormat="1" ht="18" customHeight="1">
      <c r="A196" s="104" t="s">
        <v>1</v>
      </c>
      <c r="B196" s="61">
        <v>42</v>
      </c>
      <c r="C196" s="62" t="s">
        <v>361</v>
      </c>
      <c r="D196" s="63">
        <f>D197</f>
        <v>2705550</v>
      </c>
      <c r="E196" s="63">
        <f>E197</f>
        <v>0</v>
      </c>
      <c r="F196" s="63">
        <f>SUM(G196:N196)</f>
        <v>2705550</v>
      </c>
      <c r="G196" s="63">
        <f t="shared" si="114"/>
        <v>0</v>
      </c>
      <c r="H196" s="63">
        <f t="shared" si="114"/>
        <v>0</v>
      </c>
      <c r="I196" s="63">
        <f t="shared" si="114"/>
        <v>0</v>
      </c>
      <c r="J196" s="63">
        <f t="shared" si="114"/>
        <v>0</v>
      </c>
      <c r="K196" s="63">
        <f t="shared" si="114"/>
        <v>0</v>
      </c>
      <c r="L196" s="63">
        <f t="shared" si="114"/>
        <v>0</v>
      </c>
      <c r="M196" s="63">
        <f t="shared" si="114"/>
        <v>2705550</v>
      </c>
      <c r="N196" s="63">
        <f t="shared" si="114"/>
        <v>0</v>
      </c>
    </row>
    <row r="197" spans="1:14" s="96" customFormat="1" ht="14.25" customHeight="1">
      <c r="A197" s="105" t="s">
        <v>1</v>
      </c>
      <c r="B197" s="93" t="s">
        <v>99</v>
      </c>
      <c r="C197" s="94" t="s">
        <v>362</v>
      </c>
      <c r="D197" s="59">
        <v>2705550</v>
      </c>
      <c r="E197" s="59">
        <f>F197-D197</f>
        <v>0</v>
      </c>
      <c r="F197" s="63">
        <f>SUM(G197:N197)</f>
        <v>2705550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0</v>
      </c>
      <c r="M197" s="139">
        <v>2705550</v>
      </c>
      <c r="N197" s="59">
        <v>0</v>
      </c>
    </row>
    <row r="198" spans="1:14" s="11" customFormat="1" ht="27.75" customHeight="1">
      <c r="A198" s="111"/>
      <c r="B198" s="174" t="s">
        <v>658</v>
      </c>
      <c r="C198" s="175"/>
      <c r="D198" s="15">
        <f>D199+D203+D206+D215+D212</f>
        <v>4915000</v>
      </c>
      <c r="E198" s="15">
        <f>E199+E203+E206+E215+E212</f>
        <v>160000</v>
      </c>
      <c r="F198" s="15">
        <f t="shared" si="108"/>
        <v>5075000</v>
      </c>
      <c r="G198" s="15">
        <f>G199+G203+G206+G212+G215</f>
        <v>1285000</v>
      </c>
      <c r="H198" s="15">
        <f aca="true" t="shared" si="115" ref="H198:N198">H199+H203+H206+H212+H215</f>
        <v>0</v>
      </c>
      <c r="I198" s="15">
        <f t="shared" si="115"/>
        <v>2280600</v>
      </c>
      <c r="J198" s="15">
        <f t="shared" si="115"/>
        <v>1509400</v>
      </c>
      <c r="K198" s="15">
        <f t="shared" si="115"/>
        <v>0</v>
      </c>
      <c r="L198" s="15">
        <f t="shared" si="115"/>
        <v>0</v>
      </c>
      <c r="M198" s="15">
        <f t="shared" si="115"/>
        <v>0</v>
      </c>
      <c r="N198" s="15">
        <f t="shared" si="115"/>
        <v>0</v>
      </c>
    </row>
    <row r="199" spans="1:14" s="11" customFormat="1" ht="24" customHeight="1">
      <c r="A199" s="102" t="s">
        <v>71</v>
      </c>
      <c r="B199" s="180" t="s">
        <v>749</v>
      </c>
      <c r="C199" s="181"/>
      <c r="D199" s="14">
        <f>D200</f>
        <v>2620000</v>
      </c>
      <c r="E199" s="14">
        <f>E200</f>
        <v>385000</v>
      </c>
      <c r="F199" s="115">
        <f t="shared" si="108"/>
        <v>3005000</v>
      </c>
      <c r="G199" s="14">
        <f aca="true" t="shared" si="116" ref="G199:N199">G200</f>
        <v>1285000</v>
      </c>
      <c r="H199" s="14">
        <f t="shared" si="116"/>
        <v>0</v>
      </c>
      <c r="I199" s="14">
        <f t="shared" si="116"/>
        <v>1720000</v>
      </c>
      <c r="J199" s="14">
        <f t="shared" si="116"/>
        <v>0</v>
      </c>
      <c r="K199" s="14">
        <f t="shared" si="116"/>
        <v>0</v>
      </c>
      <c r="L199" s="14">
        <f t="shared" si="116"/>
        <v>0</v>
      </c>
      <c r="M199" s="14">
        <f t="shared" si="116"/>
        <v>0</v>
      </c>
      <c r="N199" s="14">
        <f t="shared" si="116"/>
        <v>0</v>
      </c>
    </row>
    <row r="200" spans="1:14" s="11" customFormat="1" ht="18" customHeight="1">
      <c r="A200" s="104"/>
      <c r="B200" s="61">
        <v>32</v>
      </c>
      <c r="C200" s="62" t="s">
        <v>10</v>
      </c>
      <c r="D200" s="63">
        <f>SUM(D201+D202)</f>
        <v>2620000</v>
      </c>
      <c r="E200" s="63">
        <f>SUM(E201+E202)</f>
        <v>385000</v>
      </c>
      <c r="F200" s="63">
        <f t="shared" si="108"/>
        <v>3005000</v>
      </c>
      <c r="G200" s="63">
        <f>SUM(G201+G202)</f>
        <v>1285000</v>
      </c>
      <c r="H200" s="63">
        <f aca="true" t="shared" si="117" ref="H200:N200">H201+H202</f>
        <v>0</v>
      </c>
      <c r="I200" s="63">
        <f t="shared" si="117"/>
        <v>1720000</v>
      </c>
      <c r="J200" s="63">
        <f t="shared" si="117"/>
        <v>0</v>
      </c>
      <c r="K200" s="63">
        <f t="shared" si="117"/>
        <v>0</v>
      </c>
      <c r="L200" s="63">
        <f t="shared" si="117"/>
        <v>0</v>
      </c>
      <c r="M200" s="63">
        <f>M201+M202</f>
        <v>0</v>
      </c>
      <c r="N200" s="63">
        <f t="shared" si="117"/>
        <v>0</v>
      </c>
    </row>
    <row r="201" spans="1:14" s="96" customFormat="1" ht="15" customHeight="1">
      <c r="A201" s="105"/>
      <c r="B201" s="93">
        <v>322</v>
      </c>
      <c r="C201" s="94" t="s">
        <v>343</v>
      </c>
      <c r="D201" s="59">
        <v>100000</v>
      </c>
      <c r="E201" s="59">
        <f>F201-D201</f>
        <v>60000</v>
      </c>
      <c r="F201" s="59">
        <f t="shared" si="108"/>
        <v>160000</v>
      </c>
      <c r="G201" s="59">
        <v>60000</v>
      </c>
      <c r="H201" s="59">
        <v>0</v>
      </c>
      <c r="I201" s="59">
        <v>100000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</row>
    <row r="202" spans="1:14" s="96" customFormat="1" ht="15" customHeight="1">
      <c r="A202" s="105"/>
      <c r="B202" s="93">
        <v>323</v>
      </c>
      <c r="C202" s="94" t="s">
        <v>349</v>
      </c>
      <c r="D202" s="59">
        <v>2520000</v>
      </c>
      <c r="E202" s="59">
        <f>F202-D202</f>
        <v>325000</v>
      </c>
      <c r="F202" s="59">
        <f t="shared" si="108"/>
        <v>2845000</v>
      </c>
      <c r="G202" s="59">
        <v>1225000</v>
      </c>
      <c r="H202" s="59">
        <v>0</v>
      </c>
      <c r="I202" s="59">
        <v>1620000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</row>
    <row r="203" spans="1:14" s="11" customFormat="1" ht="30.75" customHeight="1">
      <c r="A203" s="102" t="s">
        <v>71</v>
      </c>
      <c r="B203" s="186" t="s">
        <v>659</v>
      </c>
      <c r="C203" s="173"/>
      <c r="D203" s="14">
        <f>D204</f>
        <v>0</v>
      </c>
      <c r="E203" s="14">
        <f>E204</f>
        <v>0</v>
      </c>
      <c r="F203" s="115">
        <f t="shared" si="108"/>
        <v>0</v>
      </c>
      <c r="G203" s="14">
        <f aca="true" t="shared" si="118" ref="G203:N203">G204</f>
        <v>0</v>
      </c>
      <c r="H203" s="14">
        <f t="shared" si="118"/>
        <v>0</v>
      </c>
      <c r="I203" s="14">
        <f t="shared" si="118"/>
        <v>0</v>
      </c>
      <c r="J203" s="14">
        <f t="shared" si="118"/>
        <v>0</v>
      </c>
      <c r="K203" s="14">
        <f t="shared" si="118"/>
        <v>0</v>
      </c>
      <c r="L203" s="14">
        <f t="shared" si="118"/>
        <v>0</v>
      </c>
      <c r="M203" s="14">
        <f t="shared" si="118"/>
        <v>0</v>
      </c>
      <c r="N203" s="14">
        <f t="shared" si="118"/>
        <v>0</v>
      </c>
    </row>
    <row r="204" spans="1:14" s="11" customFormat="1" ht="18" customHeight="1">
      <c r="A204" s="104"/>
      <c r="B204" s="61">
        <v>38</v>
      </c>
      <c r="C204" s="62" t="s">
        <v>354</v>
      </c>
      <c r="D204" s="63">
        <f>D205</f>
        <v>0</v>
      </c>
      <c r="E204" s="63">
        <f>E205</f>
        <v>0</v>
      </c>
      <c r="F204" s="63">
        <f t="shared" si="108"/>
        <v>0</v>
      </c>
      <c r="G204" s="63">
        <f>G205</f>
        <v>0</v>
      </c>
      <c r="H204" s="63">
        <f aca="true" t="shared" si="119" ref="H204:N204">H205</f>
        <v>0</v>
      </c>
      <c r="I204" s="63">
        <f t="shared" si="119"/>
        <v>0</v>
      </c>
      <c r="J204" s="63">
        <f t="shared" si="119"/>
        <v>0</v>
      </c>
      <c r="K204" s="63">
        <f t="shared" si="119"/>
        <v>0</v>
      </c>
      <c r="L204" s="63">
        <f t="shared" si="119"/>
        <v>0</v>
      </c>
      <c r="M204" s="63">
        <f t="shared" si="119"/>
        <v>0</v>
      </c>
      <c r="N204" s="63">
        <f t="shared" si="119"/>
        <v>0</v>
      </c>
    </row>
    <row r="205" spans="1:14" s="96" customFormat="1" ht="15" customHeight="1">
      <c r="A205" s="105" t="s">
        <v>1</v>
      </c>
      <c r="B205" s="93">
        <v>386</v>
      </c>
      <c r="C205" s="94" t="s">
        <v>363</v>
      </c>
      <c r="D205" s="59">
        <v>0</v>
      </c>
      <c r="E205" s="59">
        <f>F205-D205</f>
        <v>0</v>
      </c>
      <c r="F205" s="59">
        <f t="shared" si="108"/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</row>
    <row r="206" spans="1:14" s="11" customFormat="1" ht="24" customHeight="1">
      <c r="A206" s="102" t="s">
        <v>71</v>
      </c>
      <c r="B206" s="172" t="s">
        <v>660</v>
      </c>
      <c r="C206" s="173"/>
      <c r="D206" s="14">
        <f>D207</f>
        <v>2295000</v>
      </c>
      <c r="E206" s="14">
        <f>E207</f>
        <v>-295000</v>
      </c>
      <c r="F206" s="115">
        <f aca="true" t="shared" si="120" ref="F206:F214">SUM(G206:N206)</f>
        <v>2000000</v>
      </c>
      <c r="G206" s="14">
        <f aca="true" t="shared" si="121" ref="G206:N206">G207</f>
        <v>0</v>
      </c>
      <c r="H206" s="14">
        <f t="shared" si="121"/>
        <v>0</v>
      </c>
      <c r="I206" s="14">
        <f t="shared" si="121"/>
        <v>490600</v>
      </c>
      <c r="J206" s="14">
        <f t="shared" si="121"/>
        <v>1509400</v>
      </c>
      <c r="K206" s="14">
        <f t="shared" si="121"/>
        <v>0</v>
      </c>
      <c r="L206" s="14">
        <f t="shared" si="121"/>
        <v>0</v>
      </c>
      <c r="M206" s="14">
        <f t="shared" si="121"/>
        <v>0</v>
      </c>
      <c r="N206" s="14">
        <f t="shared" si="121"/>
        <v>0</v>
      </c>
    </row>
    <row r="207" spans="1:14" s="11" customFormat="1" ht="18" customHeight="1">
      <c r="A207" s="104" t="s">
        <v>1</v>
      </c>
      <c r="B207" s="61">
        <v>42</v>
      </c>
      <c r="C207" s="62" t="s">
        <v>361</v>
      </c>
      <c r="D207" s="63">
        <f>D208</f>
        <v>2295000</v>
      </c>
      <c r="E207" s="63">
        <f>E208</f>
        <v>-295000</v>
      </c>
      <c r="F207" s="63">
        <f t="shared" si="120"/>
        <v>2000000</v>
      </c>
      <c r="G207" s="63">
        <f aca="true" t="shared" si="122" ref="G207:N207">G208</f>
        <v>0</v>
      </c>
      <c r="H207" s="63">
        <f t="shared" si="122"/>
        <v>0</v>
      </c>
      <c r="I207" s="63">
        <f t="shared" si="122"/>
        <v>490600</v>
      </c>
      <c r="J207" s="63">
        <f t="shared" si="122"/>
        <v>1509400</v>
      </c>
      <c r="K207" s="63">
        <f t="shared" si="122"/>
        <v>0</v>
      </c>
      <c r="L207" s="63">
        <f t="shared" si="122"/>
        <v>0</v>
      </c>
      <c r="M207" s="63">
        <f t="shared" si="122"/>
        <v>0</v>
      </c>
      <c r="N207" s="63">
        <f t="shared" si="122"/>
        <v>0</v>
      </c>
    </row>
    <row r="208" spans="1:14" s="96" customFormat="1" ht="15" customHeight="1">
      <c r="A208" s="105" t="s">
        <v>1</v>
      </c>
      <c r="B208" s="93" t="s">
        <v>99</v>
      </c>
      <c r="C208" s="94" t="s">
        <v>362</v>
      </c>
      <c r="D208" s="59">
        <v>2295000</v>
      </c>
      <c r="E208" s="59">
        <f>F208-D208</f>
        <v>-295000</v>
      </c>
      <c r="F208" s="59">
        <f t="shared" si="120"/>
        <v>2000000</v>
      </c>
      <c r="G208" s="59">
        <v>0</v>
      </c>
      <c r="H208" s="59">
        <v>0</v>
      </c>
      <c r="I208" s="59">
        <v>490600</v>
      </c>
      <c r="J208" s="59">
        <v>1509400</v>
      </c>
      <c r="K208" s="59">
        <v>0</v>
      </c>
      <c r="L208" s="59">
        <v>0</v>
      </c>
      <c r="M208" s="59">
        <v>0</v>
      </c>
      <c r="N208" s="59">
        <v>0</v>
      </c>
    </row>
    <row r="209" spans="1:14" s="55" customFormat="1" ht="15" customHeight="1">
      <c r="A209" s="183" t="s">
        <v>16</v>
      </c>
      <c r="B209" s="183" t="s">
        <v>230</v>
      </c>
      <c r="C209" s="182" t="s">
        <v>26</v>
      </c>
      <c r="D209" s="168" t="s">
        <v>753</v>
      </c>
      <c r="E209" s="168" t="s">
        <v>520</v>
      </c>
      <c r="F209" s="170" t="s">
        <v>755</v>
      </c>
      <c r="G209" s="169" t="s">
        <v>754</v>
      </c>
      <c r="H209" s="169"/>
      <c r="I209" s="169"/>
      <c r="J209" s="169"/>
      <c r="K209" s="169"/>
      <c r="L209" s="169"/>
      <c r="M209" s="169"/>
      <c r="N209" s="169"/>
    </row>
    <row r="210" spans="1:14" s="55" customFormat="1" ht="45" customHeight="1">
      <c r="A210" s="184"/>
      <c r="B210" s="184"/>
      <c r="C210" s="185"/>
      <c r="D210" s="169"/>
      <c r="E210" s="169"/>
      <c r="F210" s="171"/>
      <c r="G210" s="53" t="s">
        <v>720</v>
      </c>
      <c r="H210" s="53" t="s">
        <v>17</v>
      </c>
      <c r="I210" s="53" t="s">
        <v>163</v>
      </c>
      <c r="J210" s="53" t="s">
        <v>164</v>
      </c>
      <c r="K210" s="53" t="s">
        <v>18</v>
      </c>
      <c r="L210" s="53" t="s">
        <v>721</v>
      </c>
      <c r="M210" s="53" t="s">
        <v>712</v>
      </c>
      <c r="N210" s="53" t="s">
        <v>269</v>
      </c>
    </row>
    <row r="211" spans="1:14" s="55" customFormat="1" ht="10.5" customHeight="1">
      <c r="A211" s="54">
        <v>1</v>
      </c>
      <c r="B211" s="54">
        <v>2</v>
      </c>
      <c r="C211" s="54">
        <v>3</v>
      </c>
      <c r="D211" s="54">
        <v>4</v>
      </c>
      <c r="E211" s="54">
        <v>5</v>
      </c>
      <c r="F211" s="54">
        <v>6</v>
      </c>
      <c r="G211" s="54">
        <v>7</v>
      </c>
      <c r="H211" s="54">
        <v>8</v>
      </c>
      <c r="I211" s="54">
        <v>9</v>
      </c>
      <c r="J211" s="54">
        <v>10</v>
      </c>
      <c r="K211" s="54">
        <v>11</v>
      </c>
      <c r="L211" s="54">
        <v>12</v>
      </c>
      <c r="M211" s="54">
        <v>13</v>
      </c>
      <c r="N211" s="54">
        <v>14</v>
      </c>
    </row>
    <row r="212" spans="1:14" s="11" customFormat="1" ht="24" customHeight="1">
      <c r="A212" s="102" t="s">
        <v>71</v>
      </c>
      <c r="B212" s="172" t="s">
        <v>579</v>
      </c>
      <c r="C212" s="173"/>
      <c r="D212" s="14">
        <f>D213</f>
        <v>0</v>
      </c>
      <c r="E212" s="14">
        <f>E213</f>
        <v>70000</v>
      </c>
      <c r="F212" s="115">
        <f t="shared" si="120"/>
        <v>70000</v>
      </c>
      <c r="G212" s="14">
        <f aca="true" t="shared" si="123" ref="G212:N212">G213</f>
        <v>0</v>
      </c>
      <c r="H212" s="14">
        <f t="shared" si="123"/>
        <v>0</v>
      </c>
      <c r="I212" s="14">
        <f t="shared" si="123"/>
        <v>70000</v>
      </c>
      <c r="J212" s="14">
        <f t="shared" si="123"/>
        <v>0</v>
      </c>
      <c r="K212" s="14">
        <f t="shared" si="123"/>
        <v>0</v>
      </c>
      <c r="L212" s="14">
        <f t="shared" si="123"/>
        <v>0</v>
      </c>
      <c r="M212" s="14">
        <f t="shared" si="123"/>
        <v>0</v>
      </c>
      <c r="N212" s="14">
        <f t="shared" si="123"/>
        <v>0</v>
      </c>
    </row>
    <row r="213" spans="1:14" s="11" customFormat="1" ht="18" customHeight="1">
      <c r="A213" s="104" t="s">
        <v>1</v>
      </c>
      <c r="B213" s="61">
        <v>42</v>
      </c>
      <c r="C213" s="62" t="s">
        <v>361</v>
      </c>
      <c r="D213" s="63">
        <f>D214</f>
        <v>0</v>
      </c>
      <c r="E213" s="63">
        <f>E214</f>
        <v>70000</v>
      </c>
      <c r="F213" s="63">
        <f t="shared" si="120"/>
        <v>70000</v>
      </c>
      <c r="G213" s="63">
        <f aca="true" t="shared" si="124" ref="G213:N213">G214</f>
        <v>0</v>
      </c>
      <c r="H213" s="63">
        <f t="shared" si="124"/>
        <v>0</v>
      </c>
      <c r="I213" s="63">
        <f t="shared" si="124"/>
        <v>70000</v>
      </c>
      <c r="J213" s="63">
        <f t="shared" si="124"/>
        <v>0</v>
      </c>
      <c r="K213" s="63">
        <f t="shared" si="124"/>
        <v>0</v>
      </c>
      <c r="L213" s="63">
        <f t="shared" si="124"/>
        <v>0</v>
      </c>
      <c r="M213" s="63">
        <f t="shared" si="124"/>
        <v>0</v>
      </c>
      <c r="N213" s="63">
        <f t="shared" si="124"/>
        <v>0</v>
      </c>
    </row>
    <row r="214" spans="1:14" s="96" customFormat="1" ht="15" customHeight="1">
      <c r="A214" s="105" t="s">
        <v>1</v>
      </c>
      <c r="B214" s="93" t="s">
        <v>99</v>
      </c>
      <c r="C214" s="94" t="s">
        <v>362</v>
      </c>
      <c r="D214" s="59">
        <v>0</v>
      </c>
      <c r="E214" s="59">
        <f>F214-D214</f>
        <v>70000</v>
      </c>
      <c r="F214" s="59">
        <f t="shared" si="120"/>
        <v>70000</v>
      </c>
      <c r="G214" s="59">
        <v>0</v>
      </c>
      <c r="H214" s="59">
        <v>0</v>
      </c>
      <c r="I214" s="59">
        <v>70000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</row>
    <row r="215" spans="1:14" s="11" customFormat="1" ht="24" customHeight="1">
      <c r="A215" s="102" t="s">
        <v>71</v>
      </c>
      <c r="B215" s="172" t="s">
        <v>580</v>
      </c>
      <c r="C215" s="173"/>
      <c r="D215" s="14">
        <f>D216</f>
        <v>0</v>
      </c>
      <c r="E215" s="14">
        <f>E216</f>
        <v>0</v>
      </c>
      <c r="F215" s="115">
        <f>SUM(G215:N215)</f>
        <v>0</v>
      </c>
      <c r="G215" s="14">
        <f aca="true" t="shared" si="125" ref="G215:N215">G216</f>
        <v>0</v>
      </c>
      <c r="H215" s="14">
        <f t="shared" si="125"/>
        <v>0</v>
      </c>
      <c r="I215" s="14">
        <f t="shared" si="125"/>
        <v>0</v>
      </c>
      <c r="J215" s="14">
        <f t="shared" si="125"/>
        <v>0</v>
      </c>
      <c r="K215" s="14">
        <f t="shared" si="125"/>
        <v>0</v>
      </c>
      <c r="L215" s="14">
        <f t="shared" si="125"/>
        <v>0</v>
      </c>
      <c r="M215" s="14">
        <f t="shared" si="125"/>
        <v>0</v>
      </c>
      <c r="N215" s="14">
        <f t="shared" si="125"/>
        <v>0</v>
      </c>
    </row>
    <row r="216" spans="1:14" s="11" customFormat="1" ht="18" customHeight="1">
      <c r="A216" s="104" t="s">
        <v>1</v>
      </c>
      <c r="B216" s="61">
        <v>42</v>
      </c>
      <c r="C216" s="62" t="s">
        <v>361</v>
      </c>
      <c r="D216" s="63">
        <f>D217</f>
        <v>0</v>
      </c>
      <c r="E216" s="63">
        <f>E217</f>
        <v>0</v>
      </c>
      <c r="F216" s="63">
        <f>SUM(G216:N216)</f>
        <v>0</v>
      </c>
      <c r="G216" s="63">
        <f aca="true" t="shared" si="126" ref="G216:N216">G217</f>
        <v>0</v>
      </c>
      <c r="H216" s="63">
        <f t="shared" si="126"/>
        <v>0</v>
      </c>
      <c r="I216" s="63">
        <f t="shared" si="126"/>
        <v>0</v>
      </c>
      <c r="J216" s="63">
        <f t="shared" si="126"/>
        <v>0</v>
      </c>
      <c r="K216" s="63">
        <f t="shared" si="126"/>
        <v>0</v>
      </c>
      <c r="L216" s="63">
        <f t="shared" si="126"/>
        <v>0</v>
      </c>
      <c r="M216" s="63">
        <f t="shared" si="126"/>
        <v>0</v>
      </c>
      <c r="N216" s="63">
        <f t="shared" si="126"/>
        <v>0</v>
      </c>
    </row>
    <row r="217" spans="1:14" s="96" customFormat="1" ht="15" customHeight="1">
      <c r="A217" s="105" t="s">
        <v>1</v>
      </c>
      <c r="B217" s="93" t="s">
        <v>98</v>
      </c>
      <c r="C217" s="94" t="s">
        <v>346</v>
      </c>
      <c r="D217" s="59">
        <v>0</v>
      </c>
      <c r="E217" s="59">
        <f>F217-D217</f>
        <v>0</v>
      </c>
      <c r="F217" s="59">
        <f>SUM(G217:N217)</f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0</v>
      </c>
    </row>
    <row r="218" spans="1:14" s="11" customFormat="1" ht="27" customHeight="1">
      <c r="A218" s="111"/>
      <c r="B218" s="174" t="s">
        <v>537</v>
      </c>
      <c r="C218" s="175"/>
      <c r="D218" s="15">
        <f>D219+D222+D225</f>
        <v>770000</v>
      </c>
      <c r="E218" s="15">
        <f>E219+E222+E225</f>
        <v>0</v>
      </c>
      <c r="F218" s="15">
        <f aca="true" t="shared" si="127" ref="F218:F227">SUM(G218:N218)</f>
        <v>770000</v>
      </c>
      <c r="G218" s="15">
        <f aca="true" t="shared" si="128" ref="G218:N218">G219+G222+G225</f>
        <v>565600</v>
      </c>
      <c r="H218" s="15">
        <f t="shared" si="128"/>
        <v>0</v>
      </c>
      <c r="I218" s="15">
        <f t="shared" si="128"/>
        <v>204400</v>
      </c>
      <c r="J218" s="15">
        <f t="shared" si="128"/>
        <v>0</v>
      </c>
      <c r="K218" s="15">
        <f t="shared" si="128"/>
        <v>0</v>
      </c>
      <c r="L218" s="15">
        <f t="shared" si="128"/>
        <v>0</v>
      </c>
      <c r="M218" s="15">
        <f t="shared" si="128"/>
        <v>0</v>
      </c>
      <c r="N218" s="15">
        <f t="shared" si="128"/>
        <v>0</v>
      </c>
    </row>
    <row r="219" spans="1:14" s="11" customFormat="1" ht="24" customHeight="1">
      <c r="A219" s="102" t="s">
        <v>71</v>
      </c>
      <c r="B219" s="180" t="s">
        <v>538</v>
      </c>
      <c r="C219" s="181"/>
      <c r="D219" s="14">
        <f>D220</f>
        <v>0</v>
      </c>
      <c r="E219" s="14">
        <f>E220</f>
        <v>0</v>
      </c>
      <c r="F219" s="115">
        <f t="shared" si="127"/>
        <v>0</v>
      </c>
      <c r="G219" s="14">
        <f aca="true" t="shared" si="129" ref="G219:N219">G220</f>
        <v>0</v>
      </c>
      <c r="H219" s="14">
        <f t="shared" si="129"/>
        <v>0</v>
      </c>
      <c r="I219" s="14">
        <f t="shared" si="129"/>
        <v>0</v>
      </c>
      <c r="J219" s="14">
        <f t="shared" si="129"/>
        <v>0</v>
      </c>
      <c r="K219" s="14">
        <f t="shared" si="129"/>
        <v>0</v>
      </c>
      <c r="L219" s="14">
        <f t="shared" si="129"/>
        <v>0</v>
      </c>
      <c r="M219" s="14">
        <f t="shared" si="129"/>
        <v>0</v>
      </c>
      <c r="N219" s="14">
        <f t="shared" si="129"/>
        <v>0</v>
      </c>
    </row>
    <row r="220" spans="1:14" s="11" customFormat="1" ht="18" customHeight="1">
      <c r="A220" s="104"/>
      <c r="B220" s="61" t="s">
        <v>178</v>
      </c>
      <c r="C220" s="62" t="s">
        <v>359</v>
      </c>
      <c r="D220" s="63">
        <f>D221</f>
        <v>0</v>
      </c>
      <c r="E220" s="63">
        <f>E221</f>
        <v>0</v>
      </c>
      <c r="F220" s="63">
        <f t="shared" si="127"/>
        <v>0</v>
      </c>
      <c r="G220" s="63">
        <f>G221</f>
        <v>0</v>
      </c>
      <c r="H220" s="63">
        <f aca="true" t="shared" si="130" ref="H220:N220">H221</f>
        <v>0</v>
      </c>
      <c r="I220" s="63">
        <f t="shared" si="130"/>
        <v>0</v>
      </c>
      <c r="J220" s="63">
        <f t="shared" si="130"/>
        <v>0</v>
      </c>
      <c r="K220" s="63">
        <f t="shared" si="130"/>
        <v>0</v>
      </c>
      <c r="L220" s="63">
        <f t="shared" si="130"/>
        <v>0</v>
      </c>
      <c r="M220" s="63">
        <f t="shared" si="130"/>
        <v>0</v>
      </c>
      <c r="N220" s="63">
        <f t="shared" si="130"/>
        <v>0</v>
      </c>
    </row>
    <row r="221" spans="1:14" s="96" customFormat="1" ht="15" customHeight="1">
      <c r="A221" s="105"/>
      <c r="B221" s="93" t="s">
        <v>179</v>
      </c>
      <c r="C221" s="94" t="s">
        <v>360</v>
      </c>
      <c r="D221" s="59">
        <v>0</v>
      </c>
      <c r="E221" s="59">
        <f>F221-D221</f>
        <v>0</v>
      </c>
      <c r="F221" s="59">
        <f t="shared" si="127"/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59">
        <v>0</v>
      </c>
      <c r="M221" s="59">
        <v>0</v>
      </c>
      <c r="N221" s="59">
        <v>0</v>
      </c>
    </row>
    <row r="222" spans="1:14" s="11" customFormat="1" ht="24" customHeight="1">
      <c r="A222" s="102" t="s">
        <v>71</v>
      </c>
      <c r="B222" s="172" t="s">
        <v>539</v>
      </c>
      <c r="C222" s="173"/>
      <c r="D222" s="14">
        <f>D223</f>
        <v>550000</v>
      </c>
      <c r="E222" s="14">
        <f>E223</f>
        <v>0</v>
      </c>
      <c r="F222" s="115">
        <f t="shared" si="127"/>
        <v>550000</v>
      </c>
      <c r="G222" s="14">
        <f aca="true" t="shared" si="131" ref="G222:N222">G223</f>
        <v>345600</v>
      </c>
      <c r="H222" s="14">
        <f t="shared" si="131"/>
        <v>0</v>
      </c>
      <c r="I222" s="14">
        <f t="shared" si="131"/>
        <v>204400</v>
      </c>
      <c r="J222" s="14">
        <f t="shared" si="131"/>
        <v>0</v>
      </c>
      <c r="K222" s="14">
        <f t="shared" si="131"/>
        <v>0</v>
      </c>
      <c r="L222" s="14">
        <f t="shared" si="131"/>
        <v>0</v>
      </c>
      <c r="M222" s="14">
        <f t="shared" si="131"/>
        <v>0</v>
      </c>
      <c r="N222" s="14">
        <f t="shared" si="131"/>
        <v>0</v>
      </c>
    </row>
    <row r="223" spans="1:14" s="11" customFormat="1" ht="18" customHeight="1">
      <c r="A223" s="104" t="s">
        <v>1</v>
      </c>
      <c r="B223" s="61">
        <v>42</v>
      </c>
      <c r="C223" s="62" t="s">
        <v>361</v>
      </c>
      <c r="D223" s="63">
        <f>D224</f>
        <v>550000</v>
      </c>
      <c r="E223" s="63">
        <f>E224</f>
        <v>0</v>
      </c>
      <c r="F223" s="63">
        <f t="shared" si="127"/>
        <v>550000</v>
      </c>
      <c r="G223" s="63">
        <f>G224</f>
        <v>345600</v>
      </c>
      <c r="H223" s="63">
        <f aca="true" t="shared" si="132" ref="H223:N223">H224</f>
        <v>0</v>
      </c>
      <c r="I223" s="63">
        <f t="shared" si="132"/>
        <v>204400</v>
      </c>
      <c r="J223" s="63">
        <f t="shared" si="132"/>
        <v>0</v>
      </c>
      <c r="K223" s="63">
        <f t="shared" si="132"/>
        <v>0</v>
      </c>
      <c r="L223" s="63">
        <f t="shared" si="132"/>
        <v>0</v>
      </c>
      <c r="M223" s="63">
        <f t="shared" si="132"/>
        <v>0</v>
      </c>
      <c r="N223" s="63">
        <f t="shared" si="132"/>
        <v>0</v>
      </c>
    </row>
    <row r="224" spans="1:14" s="96" customFormat="1" ht="15" customHeight="1">
      <c r="A224" s="105" t="s">
        <v>1</v>
      </c>
      <c r="B224" s="93" t="s">
        <v>99</v>
      </c>
      <c r="C224" s="94" t="s">
        <v>362</v>
      </c>
      <c r="D224" s="59">
        <v>550000</v>
      </c>
      <c r="E224" s="59">
        <f>F224-D224</f>
        <v>0</v>
      </c>
      <c r="F224" s="59">
        <f t="shared" si="127"/>
        <v>550000</v>
      </c>
      <c r="G224" s="59">
        <v>345600</v>
      </c>
      <c r="H224" s="59">
        <v>0</v>
      </c>
      <c r="I224" s="59">
        <v>204400</v>
      </c>
      <c r="J224" s="59">
        <v>0</v>
      </c>
      <c r="K224" s="59">
        <v>0</v>
      </c>
      <c r="L224" s="59">
        <v>0</v>
      </c>
      <c r="M224" s="59">
        <v>0</v>
      </c>
      <c r="N224" s="59">
        <v>0</v>
      </c>
    </row>
    <row r="225" spans="1:14" s="11" customFormat="1" ht="24" customHeight="1">
      <c r="A225" s="102" t="s">
        <v>71</v>
      </c>
      <c r="B225" s="180" t="s">
        <v>635</v>
      </c>
      <c r="C225" s="181"/>
      <c r="D225" s="14">
        <f>D226</f>
        <v>220000</v>
      </c>
      <c r="E225" s="14">
        <f>E226</f>
        <v>0</v>
      </c>
      <c r="F225" s="115">
        <f t="shared" si="127"/>
        <v>220000</v>
      </c>
      <c r="G225" s="14">
        <f aca="true" t="shared" si="133" ref="G225:N225">G226</f>
        <v>220000</v>
      </c>
      <c r="H225" s="14">
        <f t="shared" si="133"/>
        <v>0</v>
      </c>
      <c r="I225" s="14">
        <f t="shared" si="133"/>
        <v>0</v>
      </c>
      <c r="J225" s="14">
        <f t="shared" si="133"/>
        <v>0</v>
      </c>
      <c r="K225" s="14">
        <f t="shared" si="133"/>
        <v>0</v>
      </c>
      <c r="L225" s="14">
        <f t="shared" si="133"/>
        <v>0</v>
      </c>
      <c r="M225" s="14">
        <f t="shared" si="133"/>
        <v>0</v>
      </c>
      <c r="N225" s="14">
        <f t="shared" si="133"/>
        <v>0</v>
      </c>
    </row>
    <row r="226" spans="1:14" s="11" customFormat="1" ht="18" customHeight="1">
      <c r="A226" s="104"/>
      <c r="B226" s="61">
        <v>32</v>
      </c>
      <c r="C226" s="62" t="s">
        <v>10</v>
      </c>
      <c r="D226" s="63">
        <f>D227</f>
        <v>220000</v>
      </c>
      <c r="E226" s="63">
        <f>E227</f>
        <v>0</v>
      </c>
      <c r="F226" s="63">
        <f t="shared" si="127"/>
        <v>220000</v>
      </c>
      <c r="G226" s="63">
        <f>G227</f>
        <v>220000</v>
      </c>
      <c r="H226" s="63">
        <f aca="true" t="shared" si="134" ref="H226:N226">H227</f>
        <v>0</v>
      </c>
      <c r="I226" s="63">
        <f t="shared" si="134"/>
        <v>0</v>
      </c>
      <c r="J226" s="63">
        <f t="shared" si="134"/>
        <v>0</v>
      </c>
      <c r="K226" s="63">
        <f t="shared" si="134"/>
        <v>0</v>
      </c>
      <c r="L226" s="63">
        <f t="shared" si="134"/>
        <v>0</v>
      </c>
      <c r="M226" s="63">
        <f t="shared" si="134"/>
        <v>0</v>
      </c>
      <c r="N226" s="63">
        <f t="shared" si="134"/>
        <v>0</v>
      </c>
    </row>
    <row r="227" spans="1:14" s="96" customFormat="1" ht="15" customHeight="1">
      <c r="A227" s="105"/>
      <c r="B227" s="93">
        <v>323</v>
      </c>
      <c r="C227" s="94" t="s">
        <v>349</v>
      </c>
      <c r="D227" s="59">
        <v>220000</v>
      </c>
      <c r="E227" s="59">
        <f>F227-D227</f>
        <v>0</v>
      </c>
      <c r="F227" s="59">
        <f t="shared" si="127"/>
        <v>220000</v>
      </c>
      <c r="G227" s="59">
        <v>220000</v>
      </c>
      <c r="H227" s="59">
        <v>0</v>
      </c>
      <c r="I227" s="59">
        <v>0</v>
      </c>
      <c r="J227" s="59">
        <v>0</v>
      </c>
      <c r="K227" s="59">
        <v>0</v>
      </c>
      <c r="L227" s="59">
        <v>0</v>
      </c>
      <c r="M227" s="59">
        <v>0</v>
      </c>
      <c r="N227" s="59">
        <v>0</v>
      </c>
    </row>
    <row r="228" spans="1:14" s="11" customFormat="1" ht="27" customHeight="1">
      <c r="A228" s="111"/>
      <c r="B228" s="174" t="s">
        <v>661</v>
      </c>
      <c r="C228" s="175"/>
      <c r="D228" s="15">
        <f>D229+D233+D237</f>
        <v>1025000</v>
      </c>
      <c r="E228" s="15">
        <f>E229+E233+E237</f>
        <v>673000</v>
      </c>
      <c r="F228" s="15">
        <f aca="true" t="shared" si="135" ref="F228:F257">SUM(G228:N228)</f>
        <v>1698000</v>
      </c>
      <c r="G228" s="15">
        <f aca="true" t="shared" si="136" ref="G228:N228">G229+G233+G237</f>
        <v>556000</v>
      </c>
      <c r="H228" s="15">
        <f t="shared" si="136"/>
        <v>0</v>
      </c>
      <c r="I228" s="15">
        <f t="shared" si="136"/>
        <v>850000</v>
      </c>
      <c r="J228" s="15">
        <f t="shared" si="136"/>
        <v>220000</v>
      </c>
      <c r="K228" s="15">
        <f t="shared" si="136"/>
        <v>0</v>
      </c>
      <c r="L228" s="15">
        <f t="shared" si="136"/>
        <v>72000</v>
      </c>
      <c r="M228" s="15">
        <f t="shared" si="136"/>
        <v>0</v>
      </c>
      <c r="N228" s="15">
        <f t="shared" si="136"/>
        <v>0</v>
      </c>
    </row>
    <row r="229" spans="1:14" s="11" customFormat="1" ht="24.75" customHeight="1">
      <c r="A229" s="102" t="s">
        <v>103</v>
      </c>
      <c r="B229" s="180" t="s">
        <v>540</v>
      </c>
      <c r="C229" s="181"/>
      <c r="D229" s="14">
        <f>D230</f>
        <v>965000</v>
      </c>
      <c r="E229" s="14">
        <f>E230</f>
        <v>335000</v>
      </c>
      <c r="F229" s="115">
        <f t="shared" si="135"/>
        <v>1300000</v>
      </c>
      <c r="G229" s="14">
        <f aca="true" t="shared" si="137" ref="G229:N229">G230</f>
        <v>168000</v>
      </c>
      <c r="H229" s="14">
        <f t="shared" si="137"/>
        <v>0</v>
      </c>
      <c r="I229" s="14">
        <f t="shared" si="137"/>
        <v>840000</v>
      </c>
      <c r="J229" s="14">
        <f t="shared" si="137"/>
        <v>220000</v>
      </c>
      <c r="K229" s="14">
        <f t="shared" si="137"/>
        <v>0</v>
      </c>
      <c r="L229" s="14">
        <f t="shared" si="137"/>
        <v>72000</v>
      </c>
      <c r="M229" s="14">
        <f t="shared" si="137"/>
        <v>0</v>
      </c>
      <c r="N229" s="14">
        <f t="shared" si="137"/>
        <v>0</v>
      </c>
    </row>
    <row r="230" spans="1:14" s="11" customFormat="1" ht="18" customHeight="1">
      <c r="A230" s="104"/>
      <c r="B230" s="61">
        <v>32</v>
      </c>
      <c r="C230" s="62" t="s">
        <v>10</v>
      </c>
      <c r="D230" s="63">
        <f>D231+D232</f>
        <v>965000</v>
      </c>
      <c r="E230" s="63">
        <f>E231+E232</f>
        <v>335000</v>
      </c>
      <c r="F230" s="63">
        <f t="shared" si="135"/>
        <v>1300000</v>
      </c>
      <c r="G230" s="63">
        <f>G231+G232</f>
        <v>168000</v>
      </c>
      <c r="H230" s="63">
        <f>H231+H232</f>
        <v>0</v>
      </c>
      <c r="I230" s="63">
        <f>I231+I232</f>
        <v>840000</v>
      </c>
      <c r="J230" s="63">
        <f>J232</f>
        <v>220000</v>
      </c>
      <c r="K230" s="63">
        <f>K232</f>
        <v>0</v>
      </c>
      <c r="L230" s="63">
        <f>L232</f>
        <v>72000</v>
      </c>
      <c r="M230" s="63">
        <f>M232</f>
        <v>0</v>
      </c>
      <c r="N230" s="63">
        <f>N232</f>
        <v>0</v>
      </c>
    </row>
    <row r="231" spans="1:14" s="96" customFormat="1" ht="15" customHeight="1">
      <c r="A231" s="105"/>
      <c r="B231" s="93">
        <v>322</v>
      </c>
      <c r="C231" s="94" t="s">
        <v>343</v>
      </c>
      <c r="D231" s="59">
        <v>150000</v>
      </c>
      <c r="E231" s="59">
        <f>F231-D231</f>
        <v>30000</v>
      </c>
      <c r="F231" s="59">
        <f t="shared" si="135"/>
        <v>180000</v>
      </c>
      <c r="G231" s="59">
        <v>0</v>
      </c>
      <c r="H231" s="59">
        <v>0</v>
      </c>
      <c r="I231" s="59">
        <v>180000</v>
      </c>
      <c r="J231" s="59">
        <v>0</v>
      </c>
      <c r="K231" s="59">
        <v>0</v>
      </c>
      <c r="L231" s="59">
        <v>0</v>
      </c>
      <c r="M231" s="59">
        <v>0</v>
      </c>
      <c r="N231" s="59">
        <v>0</v>
      </c>
    </row>
    <row r="232" spans="1:14" s="96" customFormat="1" ht="15" customHeight="1">
      <c r="A232" s="105"/>
      <c r="B232" s="93">
        <v>323</v>
      </c>
      <c r="C232" s="94" t="s">
        <v>349</v>
      </c>
      <c r="D232" s="59">
        <v>815000</v>
      </c>
      <c r="E232" s="59">
        <f>F232-D232</f>
        <v>305000</v>
      </c>
      <c r="F232" s="59">
        <f t="shared" si="135"/>
        <v>1120000</v>
      </c>
      <c r="G232" s="59">
        <v>168000</v>
      </c>
      <c r="H232" s="59">
        <v>0</v>
      </c>
      <c r="I232" s="59">
        <v>660000</v>
      </c>
      <c r="J232" s="59">
        <v>220000</v>
      </c>
      <c r="K232" s="59">
        <v>0</v>
      </c>
      <c r="L232" s="59">
        <v>72000</v>
      </c>
      <c r="M232" s="59">
        <v>0</v>
      </c>
      <c r="N232" s="59">
        <v>0</v>
      </c>
    </row>
    <row r="233" spans="1:14" s="11" customFormat="1" ht="27" customHeight="1">
      <c r="A233" s="102" t="s">
        <v>71</v>
      </c>
      <c r="B233" s="180" t="s">
        <v>750</v>
      </c>
      <c r="C233" s="181"/>
      <c r="D233" s="14">
        <f>D234</f>
        <v>10000</v>
      </c>
      <c r="E233" s="14">
        <f>E234</f>
        <v>383000</v>
      </c>
      <c r="F233" s="115">
        <f t="shared" si="135"/>
        <v>393000</v>
      </c>
      <c r="G233" s="14">
        <f aca="true" t="shared" si="138" ref="G233:N233">G234</f>
        <v>383000</v>
      </c>
      <c r="H233" s="14">
        <f t="shared" si="138"/>
        <v>0</v>
      </c>
      <c r="I233" s="14">
        <f t="shared" si="138"/>
        <v>10000</v>
      </c>
      <c r="J233" s="14">
        <f t="shared" si="138"/>
        <v>0</v>
      </c>
      <c r="K233" s="14">
        <f t="shared" si="138"/>
        <v>0</v>
      </c>
      <c r="L233" s="14">
        <f t="shared" si="138"/>
        <v>0</v>
      </c>
      <c r="M233" s="14">
        <f t="shared" si="138"/>
        <v>0</v>
      </c>
      <c r="N233" s="14">
        <f t="shared" si="138"/>
        <v>0</v>
      </c>
    </row>
    <row r="234" spans="1:14" s="11" customFormat="1" ht="18" customHeight="1">
      <c r="A234" s="104"/>
      <c r="B234" s="61">
        <v>32</v>
      </c>
      <c r="C234" s="62" t="s">
        <v>10</v>
      </c>
      <c r="D234" s="63">
        <f>D235+D236</f>
        <v>10000</v>
      </c>
      <c r="E234" s="63">
        <f>E235+E236</f>
        <v>383000</v>
      </c>
      <c r="F234" s="63">
        <f t="shared" si="135"/>
        <v>393000</v>
      </c>
      <c r="G234" s="63">
        <f>G235+G236</f>
        <v>383000</v>
      </c>
      <c r="H234" s="63">
        <f>H235+H236</f>
        <v>0</v>
      </c>
      <c r="I234" s="63">
        <f>I235+I236</f>
        <v>10000</v>
      </c>
      <c r="J234" s="63">
        <f>J235</f>
        <v>0</v>
      </c>
      <c r="K234" s="63">
        <f>K235</f>
        <v>0</v>
      </c>
      <c r="L234" s="63">
        <f>L235</f>
        <v>0</v>
      </c>
      <c r="M234" s="63">
        <f>M235</f>
        <v>0</v>
      </c>
      <c r="N234" s="63">
        <f>N235</f>
        <v>0</v>
      </c>
    </row>
    <row r="235" spans="1:14" s="96" customFormat="1" ht="15" customHeight="1">
      <c r="A235" s="105"/>
      <c r="B235" s="93">
        <v>323</v>
      </c>
      <c r="C235" s="94" t="s">
        <v>349</v>
      </c>
      <c r="D235" s="59">
        <v>0</v>
      </c>
      <c r="E235" s="59">
        <f>F235-D235</f>
        <v>383000</v>
      </c>
      <c r="F235" s="59">
        <f t="shared" si="135"/>
        <v>383000</v>
      </c>
      <c r="G235" s="59">
        <v>383000</v>
      </c>
      <c r="H235" s="59">
        <v>0</v>
      </c>
      <c r="I235" s="59">
        <v>0</v>
      </c>
      <c r="J235" s="59">
        <v>0</v>
      </c>
      <c r="K235" s="59">
        <v>0</v>
      </c>
      <c r="L235" s="59">
        <v>0</v>
      </c>
      <c r="M235" s="59">
        <v>0</v>
      </c>
      <c r="N235" s="59">
        <v>0</v>
      </c>
    </row>
    <row r="236" spans="1:14" s="96" customFormat="1" ht="15" customHeight="1">
      <c r="A236" s="105"/>
      <c r="B236" s="93">
        <v>329</v>
      </c>
      <c r="C236" s="94" t="s">
        <v>344</v>
      </c>
      <c r="D236" s="59">
        <v>10000</v>
      </c>
      <c r="E236" s="59">
        <f>F236-D236</f>
        <v>0</v>
      </c>
      <c r="F236" s="59">
        <f t="shared" si="135"/>
        <v>10000</v>
      </c>
      <c r="G236" s="59">
        <v>0</v>
      </c>
      <c r="H236" s="59">
        <v>0</v>
      </c>
      <c r="I236" s="59">
        <v>10000</v>
      </c>
      <c r="J236" s="57">
        <v>0</v>
      </c>
      <c r="K236" s="57">
        <v>0</v>
      </c>
      <c r="L236" s="57">
        <v>0</v>
      </c>
      <c r="M236" s="57">
        <v>0</v>
      </c>
      <c r="N236" s="57">
        <v>0</v>
      </c>
    </row>
    <row r="237" spans="1:14" s="11" customFormat="1" ht="24" customHeight="1">
      <c r="A237" s="102" t="s">
        <v>103</v>
      </c>
      <c r="B237" s="172" t="s">
        <v>662</v>
      </c>
      <c r="C237" s="173"/>
      <c r="D237" s="14">
        <f>D238</f>
        <v>50000</v>
      </c>
      <c r="E237" s="14">
        <f>E238</f>
        <v>-45000</v>
      </c>
      <c r="F237" s="115">
        <f t="shared" si="135"/>
        <v>5000</v>
      </c>
      <c r="G237" s="14">
        <f aca="true" t="shared" si="139" ref="G237:N237">G238</f>
        <v>5000</v>
      </c>
      <c r="H237" s="14">
        <f t="shared" si="139"/>
        <v>0</v>
      </c>
      <c r="I237" s="14">
        <f t="shared" si="139"/>
        <v>0</v>
      </c>
      <c r="J237" s="14">
        <f t="shared" si="139"/>
        <v>0</v>
      </c>
      <c r="K237" s="14">
        <f t="shared" si="139"/>
        <v>0</v>
      </c>
      <c r="L237" s="14">
        <f t="shared" si="139"/>
        <v>0</v>
      </c>
      <c r="M237" s="14">
        <f t="shared" si="139"/>
        <v>0</v>
      </c>
      <c r="N237" s="14">
        <f t="shared" si="139"/>
        <v>0</v>
      </c>
    </row>
    <row r="238" spans="1:14" s="11" customFormat="1" ht="18" customHeight="1">
      <c r="A238" s="104" t="s">
        <v>1</v>
      </c>
      <c r="B238" s="61">
        <v>42</v>
      </c>
      <c r="C238" s="62" t="s">
        <v>361</v>
      </c>
      <c r="D238" s="63">
        <f>D239</f>
        <v>50000</v>
      </c>
      <c r="E238" s="63">
        <f>E239</f>
        <v>-45000</v>
      </c>
      <c r="F238" s="63">
        <f t="shared" si="135"/>
        <v>5000</v>
      </c>
      <c r="G238" s="63">
        <f>G239</f>
        <v>5000</v>
      </c>
      <c r="H238" s="63">
        <f aca="true" t="shared" si="140" ref="H238:N238">H239</f>
        <v>0</v>
      </c>
      <c r="I238" s="63">
        <f t="shared" si="140"/>
        <v>0</v>
      </c>
      <c r="J238" s="63">
        <f t="shared" si="140"/>
        <v>0</v>
      </c>
      <c r="K238" s="63">
        <f t="shared" si="140"/>
        <v>0</v>
      </c>
      <c r="L238" s="63">
        <f t="shared" si="140"/>
        <v>0</v>
      </c>
      <c r="M238" s="63">
        <f t="shared" si="140"/>
        <v>0</v>
      </c>
      <c r="N238" s="63">
        <f t="shared" si="140"/>
        <v>0</v>
      </c>
    </row>
    <row r="239" spans="1:14" s="96" customFormat="1" ht="15" customHeight="1">
      <c r="A239" s="105" t="s">
        <v>1</v>
      </c>
      <c r="B239" s="93" t="s">
        <v>99</v>
      </c>
      <c r="C239" s="94" t="s">
        <v>362</v>
      </c>
      <c r="D239" s="59">
        <v>50000</v>
      </c>
      <c r="E239" s="59">
        <f>F239-D239</f>
        <v>-45000</v>
      </c>
      <c r="F239" s="59">
        <f t="shared" si="135"/>
        <v>5000</v>
      </c>
      <c r="G239" s="59">
        <v>5000</v>
      </c>
      <c r="H239" s="59">
        <v>0</v>
      </c>
      <c r="I239" s="59">
        <v>0</v>
      </c>
      <c r="J239" s="59">
        <v>0</v>
      </c>
      <c r="K239" s="59">
        <v>0</v>
      </c>
      <c r="L239" s="59">
        <v>0</v>
      </c>
      <c r="M239" s="59">
        <v>0</v>
      </c>
      <c r="N239" s="59">
        <v>0</v>
      </c>
    </row>
    <row r="240" spans="1:14" s="11" customFormat="1" ht="27" customHeight="1">
      <c r="A240" s="110"/>
      <c r="B240" s="174" t="s">
        <v>433</v>
      </c>
      <c r="C240" s="175"/>
      <c r="D240" s="15">
        <f>D244+D247+D250</f>
        <v>690000</v>
      </c>
      <c r="E240" s="15">
        <f>E244+E247+E250</f>
        <v>40000</v>
      </c>
      <c r="F240" s="15">
        <f t="shared" si="135"/>
        <v>730000</v>
      </c>
      <c r="G240" s="15">
        <f aca="true" t="shared" si="141" ref="G240:N240">G244+G247+G250</f>
        <v>730000</v>
      </c>
      <c r="H240" s="15">
        <f t="shared" si="141"/>
        <v>0</v>
      </c>
      <c r="I240" s="15">
        <f t="shared" si="141"/>
        <v>0</v>
      </c>
      <c r="J240" s="15">
        <f t="shared" si="141"/>
        <v>0</v>
      </c>
      <c r="K240" s="15">
        <f t="shared" si="141"/>
        <v>0</v>
      </c>
      <c r="L240" s="15">
        <f t="shared" si="141"/>
        <v>0</v>
      </c>
      <c r="M240" s="15">
        <f t="shared" si="141"/>
        <v>0</v>
      </c>
      <c r="N240" s="15">
        <f t="shared" si="141"/>
        <v>0</v>
      </c>
    </row>
    <row r="241" spans="1:14" s="55" customFormat="1" ht="15" customHeight="1">
      <c r="A241" s="168" t="s">
        <v>16</v>
      </c>
      <c r="B241" s="168" t="s">
        <v>230</v>
      </c>
      <c r="C241" s="169" t="s">
        <v>26</v>
      </c>
      <c r="D241" s="168" t="s">
        <v>753</v>
      </c>
      <c r="E241" s="168" t="s">
        <v>520</v>
      </c>
      <c r="F241" s="170" t="s">
        <v>755</v>
      </c>
      <c r="G241" s="182" t="s">
        <v>754</v>
      </c>
      <c r="H241" s="182"/>
      <c r="I241" s="182"/>
      <c r="J241" s="182"/>
      <c r="K241" s="182"/>
      <c r="L241" s="182"/>
      <c r="M241" s="182"/>
      <c r="N241" s="182"/>
    </row>
    <row r="242" spans="1:14" s="126" customFormat="1" ht="54" customHeight="1">
      <c r="A242" s="169"/>
      <c r="B242" s="169"/>
      <c r="C242" s="169"/>
      <c r="D242" s="169"/>
      <c r="E242" s="169"/>
      <c r="F242" s="171"/>
      <c r="G242" s="53" t="s">
        <v>720</v>
      </c>
      <c r="H242" s="53" t="s">
        <v>17</v>
      </c>
      <c r="I242" s="53" t="s">
        <v>163</v>
      </c>
      <c r="J242" s="53" t="s">
        <v>164</v>
      </c>
      <c r="K242" s="53" t="s">
        <v>18</v>
      </c>
      <c r="L242" s="53" t="s">
        <v>721</v>
      </c>
      <c r="M242" s="53" t="s">
        <v>712</v>
      </c>
      <c r="N242" s="53" t="s">
        <v>269</v>
      </c>
    </row>
    <row r="243" spans="1:14" s="55" customFormat="1" ht="10.5" customHeight="1">
      <c r="A243" s="54">
        <v>1</v>
      </c>
      <c r="B243" s="54">
        <v>2</v>
      </c>
      <c r="C243" s="54">
        <v>3</v>
      </c>
      <c r="D243" s="54">
        <v>4</v>
      </c>
      <c r="E243" s="54">
        <v>5</v>
      </c>
      <c r="F243" s="54">
        <v>6</v>
      </c>
      <c r="G243" s="54">
        <v>7</v>
      </c>
      <c r="H243" s="54">
        <v>8</v>
      </c>
      <c r="I243" s="54">
        <v>9</v>
      </c>
      <c r="J243" s="54">
        <v>10</v>
      </c>
      <c r="K243" s="54">
        <v>11</v>
      </c>
      <c r="L243" s="54">
        <v>12</v>
      </c>
      <c r="M243" s="54">
        <v>13</v>
      </c>
      <c r="N243" s="54">
        <v>14</v>
      </c>
    </row>
    <row r="244" spans="1:14" s="11" customFormat="1" ht="24.75" customHeight="1">
      <c r="A244" s="102" t="s">
        <v>73</v>
      </c>
      <c r="B244" s="172" t="s">
        <v>541</v>
      </c>
      <c r="C244" s="173"/>
      <c r="D244" s="14">
        <f>D245</f>
        <v>660000</v>
      </c>
      <c r="E244" s="14">
        <f>E245</f>
        <v>40000</v>
      </c>
      <c r="F244" s="115">
        <f t="shared" si="135"/>
        <v>700000</v>
      </c>
      <c r="G244" s="14">
        <f aca="true" t="shared" si="142" ref="G244:N244">G245</f>
        <v>700000</v>
      </c>
      <c r="H244" s="14">
        <f t="shared" si="142"/>
        <v>0</v>
      </c>
      <c r="I244" s="14">
        <f t="shared" si="142"/>
        <v>0</v>
      </c>
      <c r="J244" s="14">
        <f t="shared" si="142"/>
        <v>0</v>
      </c>
      <c r="K244" s="14">
        <f t="shared" si="142"/>
        <v>0</v>
      </c>
      <c r="L244" s="14">
        <f t="shared" si="142"/>
        <v>0</v>
      </c>
      <c r="M244" s="14">
        <f t="shared" si="142"/>
        <v>0</v>
      </c>
      <c r="N244" s="14">
        <f t="shared" si="142"/>
        <v>0</v>
      </c>
    </row>
    <row r="245" spans="1:14" s="11" customFormat="1" ht="18" customHeight="1">
      <c r="A245" s="104"/>
      <c r="B245" s="61" t="s">
        <v>202</v>
      </c>
      <c r="C245" s="62" t="s">
        <v>366</v>
      </c>
      <c r="D245" s="63">
        <f>D246</f>
        <v>660000</v>
      </c>
      <c r="E245" s="63">
        <f>E246</f>
        <v>40000</v>
      </c>
      <c r="F245" s="63">
        <f t="shared" si="135"/>
        <v>700000</v>
      </c>
      <c r="G245" s="63">
        <f>G246</f>
        <v>700000</v>
      </c>
      <c r="H245" s="63">
        <f aca="true" t="shared" si="143" ref="H245:N245">H246</f>
        <v>0</v>
      </c>
      <c r="I245" s="63">
        <f t="shared" si="143"/>
        <v>0</v>
      </c>
      <c r="J245" s="63">
        <f t="shared" si="143"/>
        <v>0</v>
      </c>
      <c r="K245" s="63">
        <f t="shared" si="143"/>
        <v>0</v>
      </c>
      <c r="L245" s="63">
        <f t="shared" si="143"/>
        <v>0</v>
      </c>
      <c r="M245" s="63">
        <f t="shared" si="143"/>
        <v>0</v>
      </c>
      <c r="N245" s="63">
        <f t="shared" si="143"/>
        <v>0</v>
      </c>
    </row>
    <row r="246" spans="1:14" s="96" customFormat="1" ht="15" customHeight="1">
      <c r="A246" s="105"/>
      <c r="B246" s="93" t="s">
        <v>233</v>
      </c>
      <c r="C246" s="94" t="s">
        <v>367</v>
      </c>
      <c r="D246" s="59">
        <v>660000</v>
      </c>
      <c r="E246" s="59">
        <f>F246-D246</f>
        <v>40000</v>
      </c>
      <c r="F246" s="59">
        <f t="shared" si="135"/>
        <v>700000</v>
      </c>
      <c r="G246" s="59">
        <v>700000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</row>
    <row r="247" spans="1:14" s="11" customFormat="1" ht="27" customHeight="1">
      <c r="A247" s="102" t="s">
        <v>73</v>
      </c>
      <c r="B247" s="186" t="s">
        <v>434</v>
      </c>
      <c r="C247" s="173"/>
      <c r="D247" s="14">
        <f>D248</f>
        <v>30000</v>
      </c>
      <c r="E247" s="14">
        <f>E248</f>
        <v>0</v>
      </c>
      <c r="F247" s="115">
        <f aca="true" t="shared" si="144" ref="F247:F252">SUM(G247:N247)</f>
        <v>30000</v>
      </c>
      <c r="G247" s="14">
        <f aca="true" t="shared" si="145" ref="G247:N247">G248</f>
        <v>30000</v>
      </c>
      <c r="H247" s="14">
        <f t="shared" si="145"/>
        <v>0</v>
      </c>
      <c r="I247" s="14">
        <f t="shared" si="145"/>
        <v>0</v>
      </c>
      <c r="J247" s="14">
        <f t="shared" si="145"/>
        <v>0</v>
      </c>
      <c r="K247" s="14">
        <f t="shared" si="145"/>
        <v>0</v>
      </c>
      <c r="L247" s="14">
        <f t="shared" si="145"/>
        <v>0</v>
      </c>
      <c r="M247" s="14">
        <f t="shared" si="145"/>
        <v>0</v>
      </c>
      <c r="N247" s="14">
        <f t="shared" si="145"/>
        <v>0</v>
      </c>
    </row>
    <row r="248" spans="1:14" s="11" customFormat="1" ht="18" customHeight="1">
      <c r="A248" s="104"/>
      <c r="B248" s="61" t="s">
        <v>202</v>
      </c>
      <c r="C248" s="62" t="s">
        <v>366</v>
      </c>
      <c r="D248" s="63">
        <f>D249</f>
        <v>30000</v>
      </c>
      <c r="E248" s="63">
        <f>E249</f>
        <v>0</v>
      </c>
      <c r="F248" s="63">
        <f t="shared" si="144"/>
        <v>30000</v>
      </c>
      <c r="G248" s="63">
        <f>G249</f>
        <v>30000</v>
      </c>
      <c r="H248" s="63">
        <f aca="true" t="shared" si="146" ref="H248:N248">H249</f>
        <v>0</v>
      </c>
      <c r="I248" s="63">
        <f t="shared" si="146"/>
        <v>0</v>
      </c>
      <c r="J248" s="63">
        <f t="shared" si="146"/>
        <v>0</v>
      </c>
      <c r="K248" s="63">
        <f t="shared" si="146"/>
        <v>0</v>
      </c>
      <c r="L248" s="63">
        <f t="shared" si="146"/>
        <v>0</v>
      </c>
      <c r="M248" s="63">
        <f t="shared" si="146"/>
        <v>0</v>
      </c>
      <c r="N248" s="63">
        <f t="shared" si="146"/>
        <v>0</v>
      </c>
    </row>
    <row r="249" spans="1:14" s="96" customFormat="1" ht="15" customHeight="1">
      <c r="A249" s="105"/>
      <c r="B249" s="93" t="s">
        <v>233</v>
      </c>
      <c r="C249" s="94" t="s">
        <v>367</v>
      </c>
      <c r="D249" s="59">
        <v>30000</v>
      </c>
      <c r="E249" s="59">
        <f>F249-D249</f>
        <v>0</v>
      </c>
      <c r="F249" s="59">
        <f t="shared" si="144"/>
        <v>30000</v>
      </c>
      <c r="G249" s="59">
        <v>30000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59">
        <v>0</v>
      </c>
      <c r="N249" s="59">
        <v>0</v>
      </c>
    </row>
    <row r="250" spans="1:14" s="11" customFormat="1" ht="24.75" customHeight="1">
      <c r="A250" s="102" t="s">
        <v>73</v>
      </c>
      <c r="B250" s="172" t="s">
        <v>542</v>
      </c>
      <c r="C250" s="173"/>
      <c r="D250" s="14">
        <f>D251</f>
        <v>0</v>
      </c>
      <c r="E250" s="14">
        <f>E251</f>
        <v>0</v>
      </c>
      <c r="F250" s="115">
        <f t="shared" si="144"/>
        <v>0</v>
      </c>
      <c r="G250" s="14">
        <f aca="true" t="shared" si="147" ref="G250:N250">G251</f>
        <v>0</v>
      </c>
      <c r="H250" s="14">
        <f t="shared" si="147"/>
        <v>0</v>
      </c>
      <c r="I250" s="14">
        <f t="shared" si="147"/>
        <v>0</v>
      </c>
      <c r="J250" s="14">
        <f t="shared" si="147"/>
        <v>0</v>
      </c>
      <c r="K250" s="14">
        <f t="shared" si="147"/>
        <v>0</v>
      </c>
      <c r="L250" s="14">
        <f t="shared" si="147"/>
        <v>0</v>
      </c>
      <c r="M250" s="14">
        <f t="shared" si="147"/>
        <v>0</v>
      </c>
      <c r="N250" s="14">
        <f t="shared" si="147"/>
        <v>0</v>
      </c>
    </row>
    <row r="251" spans="1:14" s="11" customFormat="1" ht="18" customHeight="1">
      <c r="A251" s="104"/>
      <c r="B251" s="61">
        <v>42</v>
      </c>
      <c r="C251" s="62" t="s">
        <v>361</v>
      </c>
      <c r="D251" s="63">
        <f>D252</f>
        <v>0</v>
      </c>
      <c r="E251" s="63">
        <f>E252</f>
        <v>0</v>
      </c>
      <c r="F251" s="63">
        <f t="shared" si="144"/>
        <v>0</v>
      </c>
      <c r="G251" s="63">
        <f>G252</f>
        <v>0</v>
      </c>
      <c r="H251" s="63">
        <f aca="true" t="shared" si="148" ref="H251:N251">H252</f>
        <v>0</v>
      </c>
      <c r="I251" s="63">
        <f t="shared" si="148"/>
        <v>0</v>
      </c>
      <c r="J251" s="63">
        <f t="shared" si="148"/>
        <v>0</v>
      </c>
      <c r="K251" s="63">
        <f t="shared" si="148"/>
        <v>0</v>
      </c>
      <c r="L251" s="63">
        <f t="shared" si="148"/>
        <v>0</v>
      </c>
      <c r="M251" s="63">
        <f t="shared" si="148"/>
        <v>0</v>
      </c>
      <c r="N251" s="63">
        <f t="shared" si="148"/>
        <v>0</v>
      </c>
    </row>
    <row r="252" spans="1:14" s="96" customFormat="1" ht="15" customHeight="1">
      <c r="A252" s="105"/>
      <c r="B252" s="93" t="s">
        <v>99</v>
      </c>
      <c r="C252" s="94" t="s">
        <v>362</v>
      </c>
      <c r="D252" s="59">
        <v>0</v>
      </c>
      <c r="E252" s="59">
        <f>F252-D252</f>
        <v>0</v>
      </c>
      <c r="F252" s="59">
        <f t="shared" si="144"/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59">
        <v>0</v>
      </c>
      <c r="N252" s="59">
        <v>0</v>
      </c>
    </row>
    <row r="253" spans="1:14" s="11" customFormat="1" ht="30" customHeight="1">
      <c r="A253" s="111"/>
      <c r="B253" s="174" t="s">
        <v>543</v>
      </c>
      <c r="C253" s="175"/>
      <c r="D253" s="15">
        <f>D254+D258+D261+D264+D267+D270</f>
        <v>1687000</v>
      </c>
      <c r="E253" s="15">
        <f>E254+E258+E261+E264+E267+E270</f>
        <v>1509000</v>
      </c>
      <c r="F253" s="15">
        <f t="shared" si="135"/>
        <v>3196000</v>
      </c>
      <c r="G253" s="15">
        <f>G254+G258+G261+G264+G267+G270</f>
        <v>1852344</v>
      </c>
      <c r="H253" s="15">
        <f aca="true" t="shared" si="149" ref="H253:N253">H254+H258+H261+H264+H267+H270</f>
        <v>0</v>
      </c>
      <c r="I253" s="15">
        <f t="shared" si="149"/>
        <v>0</v>
      </c>
      <c r="J253" s="15">
        <f t="shared" si="149"/>
        <v>518000</v>
      </c>
      <c r="K253" s="15">
        <f t="shared" si="149"/>
        <v>0</v>
      </c>
      <c r="L253" s="15">
        <f t="shared" si="149"/>
        <v>0</v>
      </c>
      <c r="M253" s="15">
        <f t="shared" si="149"/>
        <v>0</v>
      </c>
      <c r="N253" s="15">
        <f t="shared" si="149"/>
        <v>825656</v>
      </c>
    </row>
    <row r="254" spans="1:14" s="11" customFormat="1" ht="24.75" customHeight="1">
      <c r="A254" s="102" t="s">
        <v>75</v>
      </c>
      <c r="B254" s="172" t="s">
        <v>544</v>
      </c>
      <c r="C254" s="173"/>
      <c r="D254" s="14">
        <f>D255</f>
        <v>70000</v>
      </c>
      <c r="E254" s="14">
        <f>E255</f>
        <v>61000</v>
      </c>
      <c r="F254" s="115">
        <f t="shared" si="135"/>
        <v>131000</v>
      </c>
      <c r="G254" s="14">
        <f aca="true" t="shared" si="150" ref="G254:N254">G255</f>
        <v>131000</v>
      </c>
      <c r="H254" s="14">
        <f t="shared" si="150"/>
        <v>0</v>
      </c>
      <c r="I254" s="14">
        <f t="shared" si="150"/>
        <v>0</v>
      </c>
      <c r="J254" s="14">
        <f t="shared" si="150"/>
        <v>0</v>
      </c>
      <c r="K254" s="14">
        <f t="shared" si="150"/>
        <v>0</v>
      </c>
      <c r="L254" s="14">
        <f t="shared" si="150"/>
        <v>0</v>
      </c>
      <c r="M254" s="14">
        <f t="shared" si="150"/>
        <v>0</v>
      </c>
      <c r="N254" s="14">
        <f t="shared" si="150"/>
        <v>0</v>
      </c>
    </row>
    <row r="255" spans="1:14" s="11" customFormat="1" ht="18" customHeight="1">
      <c r="A255" s="104"/>
      <c r="B255" s="61" t="s">
        <v>21</v>
      </c>
      <c r="C255" s="62" t="s">
        <v>10</v>
      </c>
      <c r="D255" s="63">
        <f>SUM(D256+D257)</f>
        <v>70000</v>
      </c>
      <c r="E255" s="63">
        <f>SUM(E256+E257)</f>
        <v>61000</v>
      </c>
      <c r="F255" s="63">
        <f t="shared" si="135"/>
        <v>131000</v>
      </c>
      <c r="G255" s="63">
        <f>SUM(G256+G257)</f>
        <v>131000</v>
      </c>
      <c r="H255" s="63">
        <f aca="true" t="shared" si="151" ref="H255:N255">H257</f>
        <v>0</v>
      </c>
      <c r="I255" s="63">
        <f t="shared" si="151"/>
        <v>0</v>
      </c>
      <c r="J255" s="63">
        <f t="shared" si="151"/>
        <v>0</v>
      </c>
      <c r="K255" s="63">
        <f t="shared" si="151"/>
        <v>0</v>
      </c>
      <c r="L255" s="63">
        <f t="shared" si="151"/>
        <v>0</v>
      </c>
      <c r="M255" s="63">
        <f>M257</f>
        <v>0</v>
      </c>
      <c r="N255" s="63">
        <f t="shared" si="151"/>
        <v>0</v>
      </c>
    </row>
    <row r="256" spans="1:14" s="96" customFormat="1" ht="15" customHeight="1">
      <c r="A256" s="105"/>
      <c r="B256" s="93">
        <v>322</v>
      </c>
      <c r="C256" s="94" t="s">
        <v>343</v>
      </c>
      <c r="D256" s="59">
        <v>0</v>
      </c>
      <c r="E256" s="59">
        <f>F256-D256</f>
        <v>0</v>
      </c>
      <c r="F256" s="59">
        <f t="shared" si="135"/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59">
        <v>0</v>
      </c>
      <c r="N256" s="59">
        <v>0</v>
      </c>
    </row>
    <row r="257" spans="1:14" s="96" customFormat="1" ht="15" customHeight="1">
      <c r="A257" s="105"/>
      <c r="B257" s="93" t="s">
        <v>22</v>
      </c>
      <c r="C257" s="94" t="s">
        <v>349</v>
      </c>
      <c r="D257" s="59">
        <v>70000</v>
      </c>
      <c r="E257" s="59">
        <f>F257-D257</f>
        <v>61000</v>
      </c>
      <c r="F257" s="59">
        <f t="shared" si="135"/>
        <v>131000</v>
      </c>
      <c r="G257" s="59">
        <v>131000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59">
        <v>0</v>
      </c>
      <c r="N257" s="59">
        <v>0</v>
      </c>
    </row>
    <row r="258" spans="1:14" s="11" customFormat="1" ht="24.75" customHeight="1">
      <c r="A258" s="102" t="s">
        <v>75</v>
      </c>
      <c r="B258" s="172" t="s">
        <v>663</v>
      </c>
      <c r="C258" s="173"/>
      <c r="D258" s="14">
        <f>D259</f>
        <v>440000</v>
      </c>
      <c r="E258" s="14">
        <f>E259</f>
        <v>220000</v>
      </c>
      <c r="F258" s="115">
        <f aca="true" t="shared" si="152" ref="F258:F285">SUM(G258:N258)</f>
        <v>660000</v>
      </c>
      <c r="G258" s="14">
        <f aca="true" t="shared" si="153" ref="G258:N258">G259</f>
        <v>660000</v>
      </c>
      <c r="H258" s="14">
        <f t="shared" si="153"/>
        <v>0</v>
      </c>
      <c r="I258" s="14">
        <f t="shared" si="153"/>
        <v>0</v>
      </c>
      <c r="J258" s="14">
        <f t="shared" si="153"/>
        <v>0</v>
      </c>
      <c r="K258" s="14">
        <f t="shared" si="153"/>
        <v>0</v>
      </c>
      <c r="L258" s="14">
        <f t="shared" si="153"/>
        <v>0</v>
      </c>
      <c r="M258" s="14">
        <f t="shared" si="153"/>
        <v>0</v>
      </c>
      <c r="N258" s="14">
        <f t="shared" si="153"/>
        <v>0</v>
      </c>
    </row>
    <row r="259" spans="1:14" s="11" customFormat="1" ht="18" customHeight="1">
      <c r="A259" s="104"/>
      <c r="B259" s="61">
        <v>38</v>
      </c>
      <c r="C259" s="62" t="s">
        <v>354</v>
      </c>
      <c r="D259" s="63">
        <f>D260</f>
        <v>440000</v>
      </c>
      <c r="E259" s="63">
        <f>E260</f>
        <v>220000</v>
      </c>
      <c r="F259" s="63">
        <f t="shared" si="152"/>
        <v>660000</v>
      </c>
      <c r="G259" s="63">
        <f>G260</f>
        <v>660000</v>
      </c>
      <c r="H259" s="63">
        <f aca="true" t="shared" si="154" ref="H259:N259">H260</f>
        <v>0</v>
      </c>
      <c r="I259" s="63">
        <f t="shared" si="154"/>
        <v>0</v>
      </c>
      <c r="J259" s="63">
        <f t="shared" si="154"/>
        <v>0</v>
      </c>
      <c r="K259" s="63">
        <f t="shared" si="154"/>
        <v>0</v>
      </c>
      <c r="L259" s="63">
        <f t="shared" si="154"/>
        <v>0</v>
      </c>
      <c r="M259" s="63">
        <f t="shared" si="154"/>
        <v>0</v>
      </c>
      <c r="N259" s="63">
        <f t="shared" si="154"/>
        <v>0</v>
      </c>
    </row>
    <row r="260" spans="1:14" s="96" customFormat="1" ht="15" customHeight="1">
      <c r="A260" s="105"/>
      <c r="B260" s="93">
        <v>381</v>
      </c>
      <c r="C260" s="94" t="s">
        <v>355</v>
      </c>
      <c r="D260" s="59">
        <v>440000</v>
      </c>
      <c r="E260" s="59">
        <f>F260-D260</f>
        <v>220000</v>
      </c>
      <c r="F260" s="59">
        <f t="shared" si="152"/>
        <v>660000</v>
      </c>
      <c r="G260" s="59">
        <v>660000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</row>
    <row r="261" spans="1:14" s="11" customFormat="1" ht="24.75" customHeight="1">
      <c r="A261" s="102" t="s">
        <v>75</v>
      </c>
      <c r="B261" s="172" t="s">
        <v>545</v>
      </c>
      <c r="C261" s="173"/>
      <c r="D261" s="14">
        <f>D262</f>
        <v>50000</v>
      </c>
      <c r="E261" s="14">
        <f>E262</f>
        <v>-45000</v>
      </c>
      <c r="F261" s="115">
        <f t="shared" si="152"/>
        <v>5000</v>
      </c>
      <c r="G261" s="14">
        <f aca="true" t="shared" si="155" ref="G261:N261">G262</f>
        <v>5000</v>
      </c>
      <c r="H261" s="14">
        <f t="shared" si="155"/>
        <v>0</v>
      </c>
      <c r="I261" s="14">
        <f t="shared" si="155"/>
        <v>0</v>
      </c>
      <c r="J261" s="14">
        <f t="shared" si="155"/>
        <v>0</v>
      </c>
      <c r="K261" s="14">
        <f t="shared" si="155"/>
        <v>0</v>
      </c>
      <c r="L261" s="14">
        <f t="shared" si="155"/>
        <v>0</v>
      </c>
      <c r="M261" s="14">
        <f t="shared" si="155"/>
        <v>0</v>
      </c>
      <c r="N261" s="14">
        <f t="shared" si="155"/>
        <v>0</v>
      </c>
    </row>
    <row r="262" spans="1:14" s="11" customFormat="1" ht="18" customHeight="1">
      <c r="A262" s="104"/>
      <c r="B262" s="61">
        <v>42</v>
      </c>
      <c r="C262" s="62" t="s">
        <v>361</v>
      </c>
      <c r="D262" s="63">
        <f>D263</f>
        <v>50000</v>
      </c>
      <c r="E262" s="63">
        <f>E263</f>
        <v>-45000</v>
      </c>
      <c r="F262" s="63">
        <f t="shared" si="152"/>
        <v>5000</v>
      </c>
      <c r="G262" s="63">
        <f aca="true" t="shared" si="156" ref="G262:N262">G263</f>
        <v>5000</v>
      </c>
      <c r="H262" s="63">
        <f t="shared" si="156"/>
        <v>0</v>
      </c>
      <c r="I262" s="63">
        <f t="shared" si="156"/>
        <v>0</v>
      </c>
      <c r="J262" s="63">
        <f t="shared" si="156"/>
        <v>0</v>
      </c>
      <c r="K262" s="63">
        <f t="shared" si="156"/>
        <v>0</v>
      </c>
      <c r="L262" s="63">
        <f t="shared" si="156"/>
        <v>0</v>
      </c>
      <c r="M262" s="63">
        <f t="shared" si="156"/>
        <v>0</v>
      </c>
      <c r="N262" s="63">
        <f t="shared" si="156"/>
        <v>0</v>
      </c>
    </row>
    <row r="263" spans="1:14" s="96" customFormat="1" ht="15" customHeight="1">
      <c r="A263" s="105"/>
      <c r="B263" s="93" t="s">
        <v>99</v>
      </c>
      <c r="C263" s="94" t="s">
        <v>362</v>
      </c>
      <c r="D263" s="59">
        <v>50000</v>
      </c>
      <c r="E263" s="59">
        <f>F263-D263</f>
        <v>-45000</v>
      </c>
      <c r="F263" s="59">
        <f t="shared" si="152"/>
        <v>5000</v>
      </c>
      <c r="G263" s="59">
        <v>5000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59">
        <v>0</v>
      </c>
      <c r="N263" s="59">
        <v>0</v>
      </c>
    </row>
    <row r="264" spans="1:14" s="11" customFormat="1" ht="24.75" customHeight="1">
      <c r="A264" s="102" t="s">
        <v>75</v>
      </c>
      <c r="B264" s="172" t="s">
        <v>546</v>
      </c>
      <c r="C264" s="173"/>
      <c r="D264" s="14">
        <f>D265</f>
        <v>1127000</v>
      </c>
      <c r="E264" s="14">
        <f>E265</f>
        <v>1273000</v>
      </c>
      <c r="F264" s="115">
        <f aca="true" t="shared" si="157" ref="F264:F272">SUM(G264:N264)</f>
        <v>2400000</v>
      </c>
      <c r="G264" s="14">
        <f aca="true" t="shared" si="158" ref="G264:N264">G265</f>
        <v>1056344</v>
      </c>
      <c r="H264" s="14">
        <f t="shared" si="158"/>
        <v>0</v>
      </c>
      <c r="I264" s="14">
        <f t="shared" si="158"/>
        <v>0</v>
      </c>
      <c r="J264" s="14">
        <f t="shared" si="158"/>
        <v>518000</v>
      </c>
      <c r="K264" s="14">
        <f t="shared" si="158"/>
        <v>0</v>
      </c>
      <c r="L264" s="14">
        <f t="shared" si="158"/>
        <v>0</v>
      </c>
      <c r="M264" s="14">
        <f t="shared" si="158"/>
        <v>0</v>
      </c>
      <c r="N264" s="14">
        <f t="shared" si="158"/>
        <v>825656</v>
      </c>
    </row>
    <row r="265" spans="1:14" s="11" customFormat="1" ht="18" customHeight="1">
      <c r="A265" s="104"/>
      <c r="B265" s="61">
        <v>42</v>
      </c>
      <c r="C265" s="62" t="s">
        <v>361</v>
      </c>
      <c r="D265" s="63">
        <f>D266</f>
        <v>1127000</v>
      </c>
      <c r="E265" s="63">
        <f>E266</f>
        <v>1273000</v>
      </c>
      <c r="F265" s="63">
        <f t="shared" si="157"/>
        <v>2400000</v>
      </c>
      <c r="G265" s="63">
        <f aca="true" t="shared" si="159" ref="G265:N265">G266</f>
        <v>1056344</v>
      </c>
      <c r="H265" s="63">
        <f t="shared" si="159"/>
        <v>0</v>
      </c>
      <c r="I265" s="63">
        <f t="shared" si="159"/>
        <v>0</v>
      </c>
      <c r="J265" s="63">
        <f t="shared" si="159"/>
        <v>518000</v>
      </c>
      <c r="K265" s="63">
        <f t="shared" si="159"/>
        <v>0</v>
      </c>
      <c r="L265" s="63">
        <f t="shared" si="159"/>
        <v>0</v>
      </c>
      <c r="M265" s="63">
        <f t="shared" si="159"/>
        <v>0</v>
      </c>
      <c r="N265" s="63">
        <f t="shared" si="159"/>
        <v>825656</v>
      </c>
    </row>
    <row r="266" spans="1:14" s="96" customFormat="1" ht="15" customHeight="1">
      <c r="A266" s="105"/>
      <c r="B266" s="93" t="s">
        <v>99</v>
      </c>
      <c r="C266" s="94" t="s">
        <v>362</v>
      </c>
      <c r="D266" s="59">
        <v>1127000</v>
      </c>
      <c r="E266" s="59">
        <f>F266-D266</f>
        <v>1273000</v>
      </c>
      <c r="F266" s="59">
        <f t="shared" si="157"/>
        <v>2400000</v>
      </c>
      <c r="G266" s="59">
        <v>1056344</v>
      </c>
      <c r="H266" s="59">
        <v>0</v>
      </c>
      <c r="I266" s="59">
        <v>0</v>
      </c>
      <c r="J266" s="59">
        <v>518000</v>
      </c>
      <c r="K266" s="59">
        <v>0</v>
      </c>
      <c r="L266" s="59">
        <v>0</v>
      </c>
      <c r="M266" s="59">
        <v>0</v>
      </c>
      <c r="N266" s="59">
        <v>825656</v>
      </c>
    </row>
    <row r="267" spans="1:14" s="11" customFormat="1" ht="24.75" customHeight="1">
      <c r="A267" s="102" t="s">
        <v>75</v>
      </c>
      <c r="B267" s="172" t="s">
        <v>547</v>
      </c>
      <c r="C267" s="173"/>
      <c r="D267" s="14">
        <f>D268</f>
        <v>0</v>
      </c>
      <c r="E267" s="14">
        <f>E268</f>
        <v>0</v>
      </c>
      <c r="F267" s="115">
        <f t="shared" si="157"/>
        <v>0</v>
      </c>
      <c r="G267" s="14">
        <f aca="true" t="shared" si="160" ref="G267:N267">G268</f>
        <v>0</v>
      </c>
      <c r="H267" s="14">
        <f t="shared" si="160"/>
        <v>0</v>
      </c>
      <c r="I267" s="14">
        <f t="shared" si="160"/>
        <v>0</v>
      </c>
      <c r="J267" s="14">
        <f t="shared" si="160"/>
        <v>0</v>
      </c>
      <c r="K267" s="14">
        <f t="shared" si="160"/>
        <v>0</v>
      </c>
      <c r="L267" s="14">
        <f t="shared" si="160"/>
        <v>0</v>
      </c>
      <c r="M267" s="14">
        <f t="shared" si="160"/>
        <v>0</v>
      </c>
      <c r="N267" s="14">
        <f t="shared" si="160"/>
        <v>0</v>
      </c>
    </row>
    <row r="268" spans="1:14" s="11" customFormat="1" ht="18" customHeight="1">
      <c r="A268" s="104"/>
      <c r="B268" s="61" t="s">
        <v>6</v>
      </c>
      <c r="C268" s="62" t="s">
        <v>392</v>
      </c>
      <c r="D268" s="63">
        <f>D269</f>
        <v>0</v>
      </c>
      <c r="E268" s="63">
        <f>E269</f>
        <v>0</v>
      </c>
      <c r="F268" s="63">
        <f t="shared" si="157"/>
        <v>0</v>
      </c>
      <c r="G268" s="63">
        <f aca="true" t="shared" si="161" ref="G268:N268">G269</f>
        <v>0</v>
      </c>
      <c r="H268" s="63">
        <f t="shared" si="161"/>
        <v>0</v>
      </c>
      <c r="I268" s="63">
        <f t="shared" si="161"/>
        <v>0</v>
      </c>
      <c r="J268" s="63">
        <f t="shared" si="161"/>
        <v>0</v>
      </c>
      <c r="K268" s="63">
        <f t="shared" si="161"/>
        <v>0</v>
      </c>
      <c r="L268" s="63">
        <f t="shared" si="161"/>
        <v>0</v>
      </c>
      <c r="M268" s="63">
        <f t="shared" si="161"/>
        <v>0</v>
      </c>
      <c r="N268" s="63">
        <f t="shared" si="161"/>
        <v>0</v>
      </c>
    </row>
    <row r="269" spans="1:14" s="96" customFormat="1" ht="15" customHeight="1">
      <c r="A269" s="105"/>
      <c r="B269" s="93" t="s">
        <v>8</v>
      </c>
      <c r="C269" s="94" t="s">
        <v>393</v>
      </c>
      <c r="D269" s="59">
        <v>0</v>
      </c>
      <c r="E269" s="59">
        <f>F269-D269</f>
        <v>0</v>
      </c>
      <c r="F269" s="59">
        <f t="shared" si="157"/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0</v>
      </c>
      <c r="M269" s="59">
        <v>0</v>
      </c>
      <c r="N269" s="59">
        <v>0</v>
      </c>
    </row>
    <row r="270" spans="1:14" s="11" customFormat="1" ht="24.75" customHeight="1">
      <c r="A270" s="102" t="s">
        <v>75</v>
      </c>
      <c r="B270" s="172" t="s">
        <v>714</v>
      </c>
      <c r="C270" s="173"/>
      <c r="D270" s="14">
        <f>D271</f>
        <v>0</v>
      </c>
      <c r="E270" s="14">
        <f>E271</f>
        <v>0</v>
      </c>
      <c r="F270" s="115">
        <f t="shared" si="157"/>
        <v>0</v>
      </c>
      <c r="G270" s="14">
        <f aca="true" t="shared" si="162" ref="G270:N271">G271</f>
        <v>0</v>
      </c>
      <c r="H270" s="14">
        <f t="shared" si="162"/>
        <v>0</v>
      </c>
      <c r="I270" s="14">
        <f t="shared" si="162"/>
        <v>0</v>
      </c>
      <c r="J270" s="14">
        <f t="shared" si="162"/>
        <v>0</v>
      </c>
      <c r="K270" s="14">
        <f t="shared" si="162"/>
        <v>0</v>
      </c>
      <c r="L270" s="14">
        <f t="shared" si="162"/>
        <v>0</v>
      </c>
      <c r="M270" s="14">
        <f t="shared" si="162"/>
        <v>0</v>
      </c>
      <c r="N270" s="14">
        <f t="shared" si="162"/>
        <v>0</v>
      </c>
    </row>
    <row r="271" spans="1:14" s="11" customFormat="1" ht="18" customHeight="1">
      <c r="A271" s="104"/>
      <c r="B271" s="61" t="s">
        <v>202</v>
      </c>
      <c r="C271" s="62" t="s">
        <v>366</v>
      </c>
      <c r="D271" s="63">
        <f>D272</f>
        <v>0</v>
      </c>
      <c r="E271" s="63">
        <f>E272</f>
        <v>0</v>
      </c>
      <c r="F271" s="63">
        <f t="shared" si="157"/>
        <v>0</v>
      </c>
      <c r="G271" s="63">
        <f>G272</f>
        <v>0</v>
      </c>
      <c r="H271" s="63">
        <f t="shared" si="162"/>
        <v>0</v>
      </c>
      <c r="I271" s="63">
        <f t="shared" si="162"/>
        <v>0</v>
      </c>
      <c r="J271" s="63">
        <f t="shared" si="162"/>
        <v>0</v>
      </c>
      <c r="K271" s="63">
        <f t="shared" si="162"/>
        <v>0</v>
      </c>
      <c r="L271" s="63">
        <f t="shared" si="162"/>
        <v>0</v>
      </c>
      <c r="M271" s="63">
        <f t="shared" si="162"/>
        <v>0</v>
      </c>
      <c r="N271" s="63">
        <f t="shared" si="162"/>
        <v>0</v>
      </c>
    </row>
    <row r="272" spans="1:14" s="96" customFormat="1" ht="15" customHeight="1">
      <c r="A272" s="105"/>
      <c r="B272" s="93" t="s">
        <v>203</v>
      </c>
      <c r="C272" s="94" t="s">
        <v>374</v>
      </c>
      <c r="D272" s="59">
        <v>0</v>
      </c>
      <c r="E272" s="59">
        <f>F272-D272</f>
        <v>0</v>
      </c>
      <c r="F272" s="59">
        <f t="shared" si="157"/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</row>
    <row r="273" spans="1:14" s="146" customFormat="1" ht="15" customHeight="1">
      <c r="A273" s="168" t="s">
        <v>16</v>
      </c>
      <c r="B273" s="168" t="s">
        <v>230</v>
      </c>
      <c r="C273" s="169" t="s">
        <v>26</v>
      </c>
      <c r="D273" s="168" t="s">
        <v>753</v>
      </c>
      <c r="E273" s="168" t="s">
        <v>520</v>
      </c>
      <c r="F273" s="170" t="s">
        <v>755</v>
      </c>
      <c r="G273" s="169" t="s">
        <v>754</v>
      </c>
      <c r="H273" s="169"/>
      <c r="I273" s="169"/>
      <c r="J273" s="169"/>
      <c r="K273" s="169"/>
      <c r="L273" s="169"/>
      <c r="M273" s="169"/>
      <c r="N273" s="169"/>
    </row>
    <row r="274" spans="1:14" s="126" customFormat="1" ht="53.25" customHeight="1">
      <c r="A274" s="169"/>
      <c r="B274" s="169"/>
      <c r="C274" s="169"/>
      <c r="D274" s="169"/>
      <c r="E274" s="169"/>
      <c r="F274" s="171"/>
      <c r="G274" s="53" t="s">
        <v>720</v>
      </c>
      <c r="H274" s="53" t="s">
        <v>17</v>
      </c>
      <c r="I274" s="53" t="s">
        <v>163</v>
      </c>
      <c r="J274" s="53" t="s">
        <v>164</v>
      </c>
      <c r="K274" s="53" t="s">
        <v>18</v>
      </c>
      <c r="L274" s="53" t="s">
        <v>721</v>
      </c>
      <c r="M274" s="53" t="s">
        <v>712</v>
      </c>
      <c r="N274" s="53" t="s">
        <v>269</v>
      </c>
    </row>
    <row r="275" spans="1:14" s="55" customFormat="1" ht="10.5" customHeight="1">
      <c r="A275" s="54">
        <v>1</v>
      </c>
      <c r="B275" s="54">
        <v>2</v>
      </c>
      <c r="C275" s="54">
        <v>3</v>
      </c>
      <c r="D275" s="54">
        <v>4</v>
      </c>
      <c r="E275" s="54">
        <v>5</v>
      </c>
      <c r="F275" s="54">
        <v>6</v>
      </c>
      <c r="G275" s="54">
        <v>7</v>
      </c>
      <c r="H275" s="54">
        <v>8</v>
      </c>
      <c r="I275" s="54">
        <v>9</v>
      </c>
      <c r="J275" s="54">
        <v>10</v>
      </c>
      <c r="K275" s="54">
        <v>11</v>
      </c>
      <c r="L275" s="54">
        <v>12</v>
      </c>
      <c r="M275" s="54">
        <v>13</v>
      </c>
      <c r="N275" s="54">
        <v>14</v>
      </c>
    </row>
    <row r="276" spans="1:14" s="11" customFormat="1" ht="30" customHeight="1">
      <c r="A276" s="110"/>
      <c r="B276" s="174" t="s">
        <v>548</v>
      </c>
      <c r="C276" s="175"/>
      <c r="D276" s="15">
        <f>D277+D282+D286+D289+D292+D296+D299+D304+D307+D320</f>
        <v>3091000</v>
      </c>
      <c r="E276" s="15">
        <f>E277+E282+E286+E289+E292+E296+E299+E304+E307+E320</f>
        <v>933000</v>
      </c>
      <c r="F276" s="15">
        <f t="shared" si="152"/>
        <v>4024000</v>
      </c>
      <c r="G276" s="15">
        <f aca="true" t="shared" si="163" ref="G276:N276">G277+G282+G286+G289+G292+G296+G299+G304+G307+G320</f>
        <v>275000</v>
      </c>
      <c r="H276" s="15">
        <f t="shared" si="163"/>
        <v>2864000</v>
      </c>
      <c r="I276" s="15">
        <f t="shared" si="163"/>
        <v>250000</v>
      </c>
      <c r="J276" s="15">
        <f t="shared" si="163"/>
        <v>551000</v>
      </c>
      <c r="K276" s="15">
        <f t="shared" si="163"/>
        <v>0</v>
      </c>
      <c r="L276" s="15">
        <f t="shared" si="163"/>
        <v>0</v>
      </c>
      <c r="M276" s="15">
        <f t="shared" si="163"/>
        <v>0</v>
      </c>
      <c r="N276" s="15">
        <f t="shared" si="163"/>
        <v>84000</v>
      </c>
    </row>
    <row r="277" spans="1:14" s="11" customFormat="1" ht="24.75" customHeight="1">
      <c r="A277" s="102" t="s">
        <v>76</v>
      </c>
      <c r="B277" s="172" t="s">
        <v>549</v>
      </c>
      <c r="C277" s="173"/>
      <c r="D277" s="14">
        <f>D278</f>
        <v>0</v>
      </c>
      <c r="E277" s="14">
        <f>E278</f>
        <v>0</v>
      </c>
      <c r="F277" s="115">
        <f t="shared" si="152"/>
        <v>0</v>
      </c>
      <c r="G277" s="14">
        <f aca="true" t="shared" si="164" ref="G277:N277">G278</f>
        <v>0</v>
      </c>
      <c r="H277" s="14">
        <f t="shared" si="164"/>
        <v>0</v>
      </c>
      <c r="I277" s="14">
        <f t="shared" si="164"/>
        <v>0</v>
      </c>
      <c r="J277" s="14">
        <f t="shared" si="164"/>
        <v>0</v>
      </c>
      <c r="K277" s="14">
        <f t="shared" si="164"/>
        <v>0</v>
      </c>
      <c r="L277" s="14">
        <f t="shared" si="164"/>
        <v>0</v>
      </c>
      <c r="M277" s="14">
        <f t="shared" si="164"/>
        <v>0</v>
      </c>
      <c r="N277" s="14">
        <f t="shared" si="164"/>
        <v>0</v>
      </c>
    </row>
    <row r="278" spans="1:14" s="11" customFormat="1" ht="18" customHeight="1">
      <c r="A278" s="104"/>
      <c r="B278" s="61">
        <v>32</v>
      </c>
      <c r="C278" s="62" t="s">
        <v>10</v>
      </c>
      <c r="D278" s="63">
        <f>D279+D280+D281</f>
        <v>0</v>
      </c>
      <c r="E278" s="63">
        <f>E279+E280+E281</f>
        <v>0</v>
      </c>
      <c r="F278" s="63">
        <f t="shared" si="152"/>
        <v>0</v>
      </c>
      <c r="G278" s="63">
        <f aca="true" t="shared" si="165" ref="G278:N278">G279+G280+G281</f>
        <v>0</v>
      </c>
      <c r="H278" s="63">
        <f t="shared" si="165"/>
        <v>0</v>
      </c>
      <c r="I278" s="63">
        <f t="shared" si="165"/>
        <v>0</v>
      </c>
      <c r="J278" s="63">
        <f t="shared" si="165"/>
        <v>0</v>
      </c>
      <c r="K278" s="63">
        <f t="shared" si="165"/>
        <v>0</v>
      </c>
      <c r="L278" s="63">
        <f t="shared" si="165"/>
        <v>0</v>
      </c>
      <c r="M278" s="63">
        <f>M279+M280+M281</f>
        <v>0</v>
      </c>
      <c r="N278" s="63">
        <f t="shared" si="165"/>
        <v>0</v>
      </c>
    </row>
    <row r="279" spans="1:14" s="96" customFormat="1" ht="15" customHeight="1">
      <c r="A279" s="105"/>
      <c r="B279" s="93">
        <v>322</v>
      </c>
      <c r="C279" s="94" t="s">
        <v>343</v>
      </c>
      <c r="D279" s="59">
        <v>0</v>
      </c>
      <c r="E279" s="59">
        <f>F279-D279</f>
        <v>0</v>
      </c>
      <c r="F279" s="59">
        <f t="shared" si="152"/>
        <v>0</v>
      </c>
      <c r="G279" s="59">
        <v>0</v>
      </c>
      <c r="H279" s="59">
        <v>0</v>
      </c>
      <c r="I279" s="59">
        <v>0</v>
      </c>
      <c r="J279" s="59">
        <v>0</v>
      </c>
      <c r="K279" s="59">
        <v>0</v>
      </c>
      <c r="L279" s="59">
        <v>0</v>
      </c>
      <c r="M279" s="59">
        <v>0</v>
      </c>
      <c r="N279" s="59">
        <v>0</v>
      </c>
    </row>
    <row r="280" spans="1:14" s="96" customFormat="1" ht="15" customHeight="1">
      <c r="A280" s="105"/>
      <c r="B280" s="93">
        <v>323</v>
      </c>
      <c r="C280" s="94" t="s">
        <v>349</v>
      </c>
      <c r="D280" s="59">
        <v>0</v>
      </c>
      <c r="E280" s="59">
        <f>F280-D280</f>
        <v>0</v>
      </c>
      <c r="F280" s="59">
        <f t="shared" si="152"/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</row>
    <row r="281" spans="1:14" s="96" customFormat="1" ht="15" customHeight="1">
      <c r="A281" s="105"/>
      <c r="B281" s="93">
        <v>329</v>
      </c>
      <c r="C281" s="94" t="s">
        <v>344</v>
      </c>
      <c r="D281" s="59">
        <v>0</v>
      </c>
      <c r="E281" s="59">
        <f>F281-D281</f>
        <v>0</v>
      </c>
      <c r="F281" s="59">
        <f t="shared" si="152"/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59">
        <v>0</v>
      </c>
      <c r="N281" s="59">
        <v>0</v>
      </c>
    </row>
    <row r="282" spans="1:14" s="11" customFormat="1" ht="24.75" customHeight="1">
      <c r="A282" s="102" t="s">
        <v>76</v>
      </c>
      <c r="B282" s="172" t="s">
        <v>636</v>
      </c>
      <c r="C282" s="173"/>
      <c r="D282" s="14">
        <f>D283</f>
        <v>30000</v>
      </c>
      <c r="E282" s="14">
        <f>E283</f>
        <v>0</v>
      </c>
      <c r="F282" s="115">
        <f t="shared" si="152"/>
        <v>30000</v>
      </c>
      <c r="G282" s="14">
        <f aca="true" t="shared" si="166" ref="G282:N282">G283</f>
        <v>0</v>
      </c>
      <c r="H282" s="14">
        <f t="shared" si="166"/>
        <v>30000</v>
      </c>
      <c r="I282" s="14">
        <f t="shared" si="166"/>
        <v>0</v>
      </c>
      <c r="J282" s="14">
        <f t="shared" si="166"/>
        <v>0</v>
      </c>
      <c r="K282" s="14">
        <f t="shared" si="166"/>
        <v>0</v>
      </c>
      <c r="L282" s="14">
        <f t="shared" si="166"/>
        <v>0</v>
      </c>
      <c r="M282" s="14">
        <f t="shared" si="166"/>
        <v>0</v>
      </c>
      <c r="N282" s="14">
        <f t="shared" si="166"/>
        <v>0</v>
      </c>
    </row>
    <row r="283" spans="1:14" s="11" customFormat="1" ht="18" customHeight="1">
      <c r="A283" s="104"/>
      <c r="B283" s="61">
        <v>32</v>
      </c>
      <c r="C283" s="62" t="s">
        <v>10</v>
      </c>
      <c r="D283" s="63">
        <f>D284+D285</f>
        <v>30000</v>
      </c>
      <c r="E283" s="63">
        <f>E284+E285</f>
        <v>0</v>
      </c>
      <c r="F283" s="63">
        <f t="shared" si="152"/>
        <v>30000</v>
      </c>
      <c r="G283" s="63">
        <f aca="true" t="shared" si="167" ref="G283:N283">G284+G285</f>
        <v>0</v>
      </c>
      <c r="H283" s="63">
        <f t="shared" si="167"/>
        <v>30000</v>
      </c>
      <c r="I283" s="63">
        <f t="shared" si="167"/>
        <v>0</v>
      </c>
      <c r="J283" s="63">
        <f t="shared" si="167"/>
        <v>0</v>
      </c>
      <c r="K283" s="63">
        <f t="shared" si="167"/>
        <v>0</v>
      </c>
      <c r="L283" s="63">
        <f t="shared" si="167"/>
        <v>0</v>
      </c>
      <c r="M283" s="63">
        <f>M284+M285</f>
        <v>0</v>
      </c>
      <c r="N283" s="63">
        <f t="shared" si="167"/>
        <v>0</v>
      </c>
    </row>
    <row r="284" spans="1:14" s="96" customFormat="1" ht="15" customHeight="1">
      <c r="A284" s="105"/>
      <c r="B284" s="93">
        <v>323</v>
      </c>
      <c r="C284" s="94" t="s">
        <v>349</v>
      </c>
      <c r="D284" s="59">
        <v>30000</v>
      </c>
      <c r="E284" s="59">
        <f>F284-D284</f>
        <v>0</v>
      </c>
      <c r="F284" s="59">
        <f t="shared" si="152"/>
        <v>30000</v>
      </c>
      <c r="G284" s="59">
        <v>0</v>
      </c>
      <c r="H284" s="59">
        <v>30000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</row>
    <row r="285" spans="1:14" s="96" customFormat="1" ht="15" customHeight="1">
      <c r="A285" s="105"/>
      <c r="B285" s="93">
        <v>329</v>
      </c>
      <c r="C285" s="94" t="s">
        <v>344</v>
      </c>
      <c r="D285" s="59">
        <v>0</v>
      </c>
      <c r="E285" s="59">
        <f>F285-D285</f>
        <v>0</v>
      </c>
      <c r="F285" s="59">
        <f t="shared" si="152"/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59">
        <v>0</v>
      </c>
      <c r="M285" s="59">
        <v>0</v>
      </c>
      <c r="N285" s="59">
        <v>0</v>
      </c>
    </row>
    <row r="286" spans="1:14" s="11" customFormat="1" ht="24" customHeight="1">
      <c r="A286" s="102" t="s">
        <v>76</v>
      </c>
      <c r="B286" s="172" t="s">
        <v>550</v>
      </c>
      <c r="C286" s="173"/>
      <c r="D286" s="14">
        <f>D287</f>
        <v>200000</v>
      </c>
      <c r="E286" s="14">
        <f>E287</f>
        <v>0</v>
      </c>
      <c r="F286" s="115">
        <f aca="true" t="shared" si="168" ref="F286:F291">SUM(G286:N286)</f>
        <v>200000</v>
      </c>
      <c r="G286" s="14">
        <f aca="true" t="shared" si="169" ref="G286:N286">G287</f>
        <v>200000</v>
      </c>
      <c r="H286" s="14">
        <f t="shared" si="169"/>
        <v>0</v>
      </c>
      <c r="I286" s="14">
        <f t="shared" si="169"/>
        <v>0</v>
      </c>
      <c r="J286" s="14">
        <f t="shared" si="169"/>
        <v>0</v>
      </c>
      <c r="K286" s="14">
        <f t="shared" si="169"/>
        <v>0</v>
      </c>
      <c r="L286" s="14">
        <f t="shared" si="169"/>
        <v>0</v>
      </c>
      <c r="M286" s="14">
        <f t="shared" si="169"/>
        <v>0</v>
      </c>
      <c r="N286" s="14">
        <f t="shared" si="169"/>
        <v>0</v>
      </c>
    </row>
    <row r="287" spans="1:14" s="11" customFormat="1" ht="18" customHeight="1">
      <c r="A287" s="104"/>
      <c r="B287" s="61">
        <v>38</v>
      </c>
      <c r="C287" s="62" t="s">
        <v>354</v>
      </c>
      <c r="D287" s="63">
        <f>D288</f>
        <v>200000</v>
      </c>
      <c r="E287" s="63">
        <f>E288</f>
        <v>0</v>
      </c>
      <c r="F287" s="63">
        <f t="shared" si="168"/>
        <v>200000</v>
      </c>
      <c r="G287" s="63">
        <f aca="true" t="shared" si="170" ref="G287:N287">G288</f>
        <v>200000</v>
      </c>
      <c r="H287" s="63">
        <f t="shared" si="170"/>
        <v>0</v>
      </c>
      <c r="I287" s="63">
        <f t="shared" si="170"/>
        <v>0</v>
      </c>
      <c r="J287" s="63">
        <f t="shared" si="170"/>
        <v>0</v>
      </c>
      <c r="K287" s="63">
        <f t="shared" si="170"/>
        <v>0</v>
      </c>
      <c r="L287" s="63">
        <f t="shared" si="170"/>
        <v>0</v>
      </c>
      <c r="M287" s="63">
        <f t="shared" si="170"/>
        <v>0</v>
      </c>
      <c r="N287" s="63">
        <f t="shared" si="170"/>
        <v>0</v>
      </c>
    </row>
    <row r="288" spans="1:14" s="96" customFormat="1" ht="15" customHeight="1">
      <c r="A288" s="105"/>
      <c r="B288" s="93">
        <v>381</v>
      </c>
      <c r="C288" s="94" t="s">
        <v>355</v>
      </c>
      <c r="D288" s="59">
        <v>200000</v>
      </c>
      <c r="E288" s="59">
        <f>F288-D288</f>
        <v>0</v>
      </c>
      <c r="F288" s="59">
        <f t="shared" si="168"/>
        <v>200000</v>
      </c>
      <c r="G288" s="59">
        <v>200000</v>
      </c>
      <c r="H288" s="59">
        <v>0</v>
      </c>
      <c r="I288" s="59">
        <v>0</v>
      </c>
      <c r="J288" s="59">
        <v>0</v>
      </c>
      <c r="K288" s="59">
        <v>0</v>
      </c>
      <c r="L288" s="59">
        <v>0</v>
      </c>
      <c r="M288" s="59">
        <v>0</v>
      </c>
      <c r="N288" s="59">
        <v>0</v>
      </c>
    </row>
    <row r="289" spans="1:14" s="11" customFormat="1" ht="24.75" customHeight="1">
      <c r="A289" s="102" t="s">
        <v>76</v>
      </c>
      <c r="B289" s="176" t="s">
        <v>551</v>
      </c>
      <c r="C289" s="177"/>
      <c r="D289" s="14">
        <f>D290</f>
        <v>0</v>
      </c>
      <c r="E289" s="14">
        <f>E290</f>
        <v>75000</v>
      </c>
      <c r="F289" s="115">
        <f t="shared" si="168"/>
        <v>75000</v>
      </c>
      <c r="G289" s="14">
        <f aca="true" t="shared" si="171" ref="G289:N289">G290</f>
        <v>75000</v>
      </c>
      <c r="H289" s="14">
        <f t="shared" si="171"/>
        <v>0</v>
      </c>
      <c r="I289" s="14">
        <f t="shared" si="171"/>
        <v>0</v>
      </c>
      <c r="J289" s="14">
        <f t="shared" si="171"/>
        <v>0</v>
      </c>
      <c r="K289" s="14">
        <f t="shared" si="171"/>
        <v>0</v>
      </c>
      <c r="L289" s="14">
        <f t="shared" si="171"/>
        <v>0</v>
      </c>
      <c r="M289" s="14">
        <f t="shared" si="171"/>
        <v>0</v>
      </c>
      <c r="N289" s="14">
        <f t="shared" si="171"/>
        <v>0</v>
      </c>
    </row>
    <row r="290" spans="1:14" s="11" customFormat="1" ht="18" customHeight="1">
      <c r="A290" s="104"/>
      <c r="B290" s="61" t="s">
        <v>202</v>
      </c>
      <c r="C290" s="62" t="s">
        <v>366</v>
      </c>
      <c r="D290" s="63">
        <f>D291</f>
        <v>0</v>
      </c>
      <c r="E290" s="63">
        <f>E291</f>
        <v>75000</v>
      </c>
      <c r="F290" s="63">
        <f t="shared" si="168"/>
        <v>75000</v>
      </c>
      <c r="G290" s="63">
        <f>G291</f>
        <v>75000</v>
      </c>
      <c r="H290" s="63">
        <f aca="true" t="shared" si="172" ref="H290:N290">H291</f>
        <v>0</v>
      </c>
      <c r="I290" s="63">
        <f t="shared" si="172"/>
        <v>0</v>
      </c>
      <c r="J290" s="63">
        <f t="shared" si="172"/>
        <v>0</v>
      </c>
      <c r="K290" s="63">
        <f t="shared" si="172"/>
        <v>0</v>
      </c>
      <c r="L290" s="63">
        <f t="shared" si="172"/>
        <v>0</v>
      </c>
      <c r="M290" s="63">
        <f t="shared" si="172"/>
        <v>0</v>
      </c>
      <c r="N290" s="63">
        <f t="shared" si="172"/>
        <v>0</v>
      </c>
    </row>
    <row r="291" spans="1:14" s="96" customFormat="1" ht="15" customHeight="1">
      <c r="A291" s="105"/>
      <c r="B291" s="93" t="s">
        <v>233</v>
      </c>
      <c r="C291" s="94" t="s">
        <v>367</v>
      </c>
      <c r="D291" s="59">
        <v>0</v>
      </c>
      <c r="E291" s="59">
        <f>F291-D291</f>
        <v>75000</v>
      </c>
      <c r="F291" s="59">
        <f t="shared" si="168"/>
        <v>75000</v>
      </c>
      <c r="G291" s="59">
        <v>75000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0</v>
      </c>
      <c r="N291" s="59">
        <v>0</v>
      </c>
    </row>
    <row r="292" spans="1:14" s="11" customFormat="1" ht="24" customHeight="1">
      <c r="A292" s="102" t="s">
        <v>76</v>
      </c>
      <c r="B292" s="172" t="s">
        <v>552</v>
      </c>
      <c r="C292" s="173"/>
      <c r="D292" s="14">
        <f>D293</f>
        <v>751000</v>
      </c>
      <c r="E292" s="14">
        <f>E293</f>
        <v>305000</v>
      </c>
      <c r="F292" s="115">
        <f aca="true" t="shared" si="173" ref="F292:F302">SUM(G292:N292)</f>
        <v>1056000</v>
      </c>
      <c r="G292" s="14">
        <f aca="true" t="shared" si="174" ref="G292:N292">G293</f>
        <v>0</v>
      </c>
      <c r="H292" s="14">
        <f t="shared" si="174"/>
        <v>801000</v>
      </c>
      <c r="I292" s="14">
        <f t="shared" si="174"/>
        <v>50000</v>
      </c>
      <c r="J292" s="14">
        <f t="shared" si="174"/>
        <v>121000</v>
      </c>
      <c r="K292" s="14">
        <f t="shared" si="174"/>
        <v>0</v>
      </c>
      <c r="L292" s="14">
        <f t="shared" si="174"/>
        <v>0</v>
      </c>
      <c r="M292" s="14">
        <f t="shared" si="174"/>
        <v>0</v>
      </c>
      <c r="N292" s="14">
        <f t="shared" si="174"/>
        <v>84000</v>
      </c>
    </row>
    <row r="293" spans="1:14" s="11" customFormat="1" ht="18" customHeight="1">
      <c r="A293" s="104"/>
      <c r="B293" s="61">
        <v>32</v>
      </c>
      <c r="C293" s="62" t="s">
        <v>10</v>
      </c>
      <c r="D293" s="63">
        <f>D294+D295</f>
        <v>751000</v>
      </c>
      <c r="E293" s="63">
        <f>E294+E295</f>
        <v>305000</v>
      </c>
      <c r="F293" s="63">
        <f t="shared" si="173"/>
        <v>1056000</v>
      </c>
      <c r="G293" s="63">
        <f aca="true" t="shared" si="175" ref="G293:N293">G294+G295</f>
        <v>0</v>
      </c>
      <c r="H293" s="63">
        <f t="shared" si="175"/>
        <v>801000</v>
      </c>
      <c r="I293" s="63">
        <f t="shared" si="175"/>
        <v>50000</v>
      </c>
      <c r="J293" s="63">
        <f t="shared" si="175"/>
        <v>121000</v>
      </c>
      <c r="K293" s="63">
        <f t="shared" si="175"/>
        <v>0</v>
      </c>
      <c r="L293" s="63">
        <f t="shared" si="175"/>
        <v>0</v>
      </c>
      <c r="M293" s="63">
        <f>M294+M295</f>
        <v>0</v>
      </c>
      <c r="N293" s="63">
        <f t="shared" si="175"/>
        <v>84000</v>
      </c>
    </row>
    <row r="294" spans="1:14" s="96" customFormat="1" ht="14.25" customHeight="1">
      <c r="A294" s="105"/>
      <c r="B294" s="93">
        <v>322</v>
      </c>
      <c r="C294" s="94" t="s">
        <v>343</v>
      </c>
      <c r="D294" s="59">
        <v>80000</v>
      </c>
      <c r="E294" s="59">
        <f>F294-D294</f>
        <v>60000</v>
      </c>
      <c r="F294" s="59">
        <f t="shared" si="173"/>
        <v>140000</v>
      </c>
      <c r="G294" s="59">
        <v>0</v>
      </c>
      <c r="H294" s="59">
        <v>140000</v>
      </c>
      <c r="I294" s="59">
        <v>0</v>
      </c>
      <c r="J294" s="57">
        <v>0</v>
      </c>
      <c r="K294" s="57">
        <v>0</v>
      </c>
      <c r="L294" s="57">
        <v>0</v>
      </c>
      <c r="M294" s="57">
        <v>0</v>
      </c>
      <c r="N294" s="57">
        <v>0</v>
      </c>
    </row>
    <row r="295" spans="1:14" s="96" customFormat="1" ht="14.25" customHeight="1">
      <c r="A295" s="105"/>
      <c r="B295" s="93">
        <v>323</v>
      </c>
      <c r="C295" s="94" t="s">
        <v>349</v>
      </c>
      <c r="D295" s="59">
        <v>671000</v>
      </c>
      <c r="E295" s="59">
        <f>F295-D295</f>
        <v>245000</v>
      </c>
      <c r="F295" s="59">
        <f t="shared" si="173"/>
        <v>916000</v>
      </c>
      <c r="G295" s="59">
        <v>0</v>
      </c>
      <c r="H295" s="59">
        <v>661000</v>
      </c>
      <c r="I295" s="59">
        <v>50000</v>
      </c>
      <c r="J295" s="59">
        <v>121000</v>
      </c>
      <c r="K295" s="59">
        <v>0</v>
      </c>
      <c r="L295" s="59">
        <v>0</v>
      </c>
      <c r="M295" s="59">
        <v>0</v>
      </c>
      <c r="N295" s="59">
        <v>84000</v>
      </c>
    </row>
    <row r="296" spans="1:14" s="11" customFormat="1" ht="24" customHeight="1">
      <c r="A296" s="102" t="s">
        <v>76</v>
      </c>
      <c r="B296" s="172" t="s">
        <v>553</v>
      </c>
      <c r="C296" s="173"/>
      <c r="D296" s="14">
        <f>D297</f>
        <v>800000</v>
      </c>
      <c r="E296" s="14">
        <f>E297</f>
        <v>-300000</v>
      </c>
      <c r="F296" s="115">
        <f t="shared" si="173"/>
        <v>500000</v>
      </c>
      <c r="G296" s="14">
        <f aca="true" t="shared" si="176" ref="G296:N296">G297</f>
        <v>0</v>
      </c>
      <c r="H296" s="14">
        <f t="shared" si="176"/>
        <v>300000</v>
      </c>
      <c r="I296" s="14">
        <f t="shared" si="176"/>
        <v>100000</v>
      </c>
      <c r="J296" s="14">
        <f t="shared" si="176"/>
        <v>100000</v>
      </c>
      <c r="K296" s="14">
        <f t="shared" si="176"/>
        <v>0</v>
      </c>
      <c r="L296" s="14">
        <f t="shared" si="176"/>
        <v>0</v>
      </c>
      <c r="M296" s="14">
        <f t="shared" si="176"/>
        <v>0</v>
      </c>
      <c r="N296" s="14">
        <f t="shared" si="176"/>
        <v>0</v>
      </c>
    </row>
    <row r="297" spans="1:14" s="11" customFormat="1" ht="18" customHeight="1">
      <c r="A297" s="104"/>
      <c r="B297" s="61">
        <v>45</v>
      </c>
      <c r="C297" s="62" t="s">
        <v>368</v>
      </c>
      <c r="D297" s="63">
        <f>D298</f>
        <v>800000</v>
      </c>
      <c r="E297" s="63">
        <f>E298</f>
        <v>-300000</v>
      </c>
      <c r="F297" s="63">
        <f t="shared" si="173"/>
        <v>500000</v>
      </c>
      <c r="G297" s="63">
        <f>G298</f>
        <v>0</v>
      </c>
      <c r="H297" s="63">
        <f aca="true" t="shared" si="177" ref="H297:N297">H298</f>
        <v>300000</v>
      </c>
      <c r="I297" s="63">
        <f t="shared" si="177"/>
        <v>100000</v>
      </c>
      <c r="J297" s="63">
        <f t="shared" si="177"/>
        <v>100000</v>
      </c>
      <c r="K297" s="63">
        <f t="shared" si="177"/>
        <v>0</v>
      </c>
      <c r="L297" s="63">
        <f t="shared" si="177"/>
        <v>0</v>
      </c>
      <c r="M297" s="63">
        <f t="shared" si="177"/>
        <v>0</v>
      </c>
      <c r="N297" s="63">
        <f t="shared" si="177"/>
        <v>0</v>
      </c>
    </row>
    <row r="298" spans="1:14" s="96" customFormat="1" ht="14.25" customHeight="1">
      <c r="A298" s="105"/>
      <c r="B298" s="93">
        <v>451</v>
      </c>
      <c r="C298" s="94" t="s">
        <v>369</v>
      </c>
      <c r="D298" s="59">
        <v>800000</v>
      </c>
      <c r="E298" s="59">
        <f>F298-D298</f>
        <v>-300000</v>
      </c>
      <c r="F298" s="59">
        <f t="shared" si="173"/>
        <v>500000</v>
      </c>
      <c r="G298" s="59">
        <v>0</v>
      </c>
      <c r="H298" s="59">
        <v>300000</v>
      </c>
      <c r="I298" s="59">
        <v>100000</v>
      </c>
      <c r="J298" s="59">
        <v>100000</v>
      </c>
      <c r="K298" s="59">
        <v>0</v>
      </c>
      <c r="L298" s="59">
        <v>0</v>
      </c>
      <c r="M298" s="59">
        <v>0</v>
      </c>
      <c r="N298" s="59">
        <v>0</v>
      </c>
    </row>
    <row r="299" spans="1:14" s="11" customFormat="1" ht="24" customHeight="1">
      <c r="A299" s="102" t="s">
        <v>76</v>
      </c>
      <c r="B299" s="172" t="s">
        <v>554</v>
      </c>
      <c r="C299" s="173"/>
      <c r="D299" s="14">
        <f>D300+D302</f>
        <v>40000</v>
      </c>
      <c r="E299" s="14">
        <f>E300+E302</f>
        <v>160000</v>
      </c>
      <c r="F299" s="120">
        <f t="shared" si="173"/>
        <v>200000</v>
      </c>
      <c r="G299" s="14">
        <f aca="true" t="shared" si="178" ref="G299:N299">G300+G302</f>
        <v>0</v>
      </c>
      <c r="H299" s="14">
        <f t="shared" si="178"/>
        <v>100000</v>
      </c>
      <c r="I299" s="14">
        <f t="shared" si="178"/>
        <v>0</v>
      </c>
      <c r="J299" s="14">
        <f t="shared" si="178"/>
        <v>100000</v>
      </c>
      <c r="K299" s="14">
        <f t="shared" si="178"/>
        <v>0</v>
      </c>
      <c r="L299" s="14">
        <f t="shared" si="178"/>
        <v>0</v>
      </c>
      <c r="M299" s="14">
        <f t="shared" si="178"/>
        <v>0</v>
      </c>
      <c r="N299" s="14">
        <f t="shared" si="178"/>
        <v>0</v>
      </c>
    </row>
    <row r="300" spans="1:14" s="11" customFormat="1" ht="18" customHeight="1">
      <c r="A300" s="104"/>
      <c r="B300" s="61">
        <v>32</v>
      </c>
      <c r="C300" s="62" t="s">
        <v>10</v>
      </c>
      <c r="D300" s="63">
        <f>D301</f>
        <v>0</v>
      </c>
      <c r="E300" s="63">
        <f>E301</f>
        <v>0</v>
      </c>
      <c r="F300" s="63">
        <f t="shared" si="173"/>
        <v>0</v>
      </c>
      <c r="G300" s="63">
        <f>G301</f>
        <v>0</v>
      </c>
      <c r="H300" s="63">
        <f aca="true" t="shared" si="179" ref="H300:N300">H301</f>
        <v>0</v>
      </c>
      <c r="I300" s="63">
        <f t="shared" si="179"/>
        <v>0</v>
      </c>
      <c r="J300" s="63">
        <f t="shared" si="179"/>
        <v>0</v>
      </c>
      <c r="K300" s="63">
        <f t="shared" si="179"/>
        <v>0</v>
      </c>
      <c r="L300" s="63">
        <f t="shared" si="179"/>
        <v>0</v>
      </c>
      <c r="M300" s="63">
        <f t="shared" si="179"/>
        <v>0</v>
      </c>
      <c r="N300" s="63">
        <f t="shared" si="179"/>
        <v>0</v>
      </c>
    </row>
    <row r="301" spans="1:14" s="96" customFormat="1" ht="14.25" customHeight="1">
      <c r="A301" s="105"/>
      <c r="B301" s="93">
        <v>322</v>
      </c>
      <c r="C301" s="94" t="s">
        <v>343</v>
      </c>
      <c r="D301" s="59">
        <v>0</v>
      </c>
      <c r="E301" s="59">
        <f>F301-D301</f>
        <v>0</v>
      </c>
      <c r="F301" s="59">
        <f t="shared" si="173"/>
        <v>0</v>
      </c>
      <c r="G301" s="59">
        <v>0</v>
      </c>
      <c r="H301" s="59">
        <v>0</v>
      </c>
      <c r="I301" s="59">
        <v>0</v>
      </c>
      <c r="J301" s="57">
        <v>0</v>
      </c>
      <c r="K301" s="57">
        <v>0</v>
      </c>
      <c r="L301" s="57">
        <v>0</v>
      </c>
      <c r="M301" s="57">
        <v>0</v>
      </c>
      <c r="N301" s="57">
        <v>0</v>
      </c>
    </row>
    <row r="302" spans="1:14" s="11" customFormat="1" ht="18" customHeight="1">
      <c r="A302" s="104"/>
      <c r="B302" s="61">
        <v>42</v>
      </c>
      <c r="C302" s="61" t="s">
        <v>370</v>
      </c>
      <c r="D302" s="63">
        <f>D303</f>
        <v>40000</v>
      </c>
      <c r="E302" s="63">
        <f>E303</f>
        <v>160000</v>
      </c>
      <c r="F302" s="63">
        <f t="shared" si="173"/>
        <v>200000</v>
      </c>
      <c r="G302" s="63">
        <f>G303</f>
        <v>0</v>
      </c>
      <c r="H302" s="63">
        <f aca="true" t="shared" si="180" ref="H302:N302">H303</f>
        <v>100000</v>
      </c>
      <c r="I302" s="63">
        <f t="shared" si="180"/>
        <v>0</v>
      </c>
      <c r="J302" s="63">
        <f t="shared" si="180"/>
        <v>100000</v>
      </c>
      <c r="K302" s="63">
        <f t="shared" si="180"/>
        <v>0</v>
      </c>
      <c r="L302" s="63">
        <f t="shared" si="180"/>
        <v>0</v>
      </c>
      <c r="M302" s="63">
        <f t="shared" si="180"/>
        <v>0</v>
      </c>
      <c r="N302" s="63">
        <f t="shared" si="180"/>
        <v>0</v>
      </c>
    </row>
    <row r="303" spans="1:14" s="96" customFormat="1" ht="14.25" customHeight="1">
      <c r="A303" s="105"/>
      <c r="B303" s="93" t="s">
        <v>98</v>
      </c>
      <c r="C303" s="94" t="s">
        <v>346</v>
      </c>
      <c r="D303" s="59">
        <v>40000</v>
      </c>
      <c r="E303" s="59">
        <f>F303-D303</f>
        <v>160000</v>
      </c>
      <c r="F303" s="59">
        <f>SUM(G303:N303)</f>
        <v>200000</v>
      </c>
      <c r="G303" s="59">
        <v>0</v>
      </c>
      <c r="H303" s="59">
        <v>100000</v>
      </c>
      <c r="I303" s="59">
        <v>0</v>
      </c>
      <c r="J303" s="59">
        <v>100000</v>
      </c>
      <c r="K303" s="59">
        <v>0</v>
      </c>
      <c r="L303" s="59">
        <v>0</v>
      </c>
      <c r="M303" s="59">
        <v>0</v>
      </c>
      <c r="N303" s="59">
        <v>0</v>
      </c>
    </row>
    <row r="304" spans="1:14" s="11" customFormat="1" ht="24" customHeight="1">
      <c r="A304" s="102" t="s">
        <v>76</v>
      </c>
      <c r="B304" s="172" t="s">
        <v>555</v>
      </c>
      <c r="C304" s="173"/>
      <c r="D304" s="14">
        <f>D305</f>
        <v>600000</v>
      </c>
      <c r="E304" s="14">
        <f>E305</f>
        <v>63000</v>
      </c>
      <c r="F304" s="115">
        <f>SUM(G304:N304)</f>
        <v>663000</v>
      </c>
      <c r="G304" s="14">
        <f aca="true" t="shared" si="181" ref="G304:N304">G305</f>
        <v>0</v>
      </c>
      <c r="H304" s="14">
        <f t="shared" si="181"/>
        <v>583000</v>
      </c>
      <c r="I304" s="14">
        <f t="shared" si="181"/>
        <v>0</v>
      </c>
      <c r="J304" s="14">
        <f t="shared" si="181"/>
        <v>80000</v>
      </c>
      <c r="K304" s="14">
        <f t="shared" si="181"/>
        <v>0</v>
      </c>
      <c r="L304" s="14">
        <f t="shared" si="181"/>
        <v>0</v>
      </c>
      <c r="M304" s="14">
        <f t="shared" si="181"/>
        <v>0</v>
      </c>
      <c r="N304" s="14">
        <f t="shared" si="181"/>
        <v>0</v>
      </c>
    </row>
    <row r="305" spans="1:14" s="11" customFormat="1" ht="18" customHeight="1">
      <c r="A305" s="104"/>
      <c r="B305" s="61">
        <v>45</v>
      </c>
      <c r="C305" s="62" t="s">
        <v>368</v>
      </c>
      <c r="D305" s="63">
        <f>D306</f>
        <v>600000</v>
      </c>
      <c r="E305" s="63">
        <f>E306</f>
        <v>63000</v>
      </c>
      <c r="F305" s="63">
        <f>SUM(G305:N305)</f>
        <v>663000</v>
      </c>
      <c r="G305" s="63">
        <f aca="true" t="shared" si="182" ref="G305:N305">G306</f>
        <v>0</v>
      </c>
      <c r="H305" s="63">
        <f t="shared" si="182"/>
        <v>583000</v>
      </c>
      <c r="I305" s="63">
        <f t="shared" si="182"/>
        <v>0</v>
      </c>
      <c r="J305" s="63">
        <f t="shared" si="182"/>
        <v>80000</v>
      </c>
      <c r="K305" s="63">
        <f t="shared" si="182"/>
        <v>0</v>
      </c>
      <c r="L305" s="63">
        <f t="shared" si="182"/>
        <v>0</v>
      </c>
      <c r="M305" s="63">
        <f t="shared" si="182"/>
        <v>0</v>
      </c>
      <c r="N305" s="63">
        <f t="shared" si="182"/>
        <v>0</v>
      </c>
    </row>
    <row r="306" spans="1:14" s="96" customFormat="1" ht="14.25" customHeight="1">
      <c r="A306" s="105"/>
      <c r="B306" s="93">
        <v>451</v>
      </c>
      <c r="C306" s="94" t="s">
        <v>369</v>
      </c>
      <c r="D306" s="59">
        <v>600000</v>
      </c>
      <c r="E306" s="59">
        <f>F306-D306</f>
        <v>63000</v>
      </c>
      <c r="F306" s="59">
        <f>SUM(G306:N306)</f>
        <v>663000</v>
      </c>
      <c r="G306" s="59">
        <v>0</v>
      </c>
      <c r="H306" s="59">
        <v>583000</v>
      </c>
      <c r="I306" s="59">
        <v>0</v>
      </c>
      <c r="J306" s="59">
        <v>80000</v>
      </c>
      <c r="K306" s="59">
        <v>0</v>
      </c>
      <c r="L306" s="59">
        <v>0</v>
      </c>
      <c r="M306" s="59">
        <v>0</v>
      </c>
      <c r="N306" s="59">
        <v>0</v>
      </c>
    </row>
    <row r="307" spans="1:14" s="11" customFormat="1" ht="24" customHeight="1">
      <c r="A307" s="102" t="s">
        <v>76</v>
      </c>
      <c r="B307" s="172" t="s">
        <v>556</v>
      </c>
      <c r="C307" s="173"/>
      <c r="D307" s="14">
        <f>D311+D318</f>
        <v>0</v>
      </c>
      <c r="E307" s="14">
        <f>E311+E318</f>
        <v>0</v>
      </c>
      <c r="F307" s="115">
        <f aca="true" t="shared" si="183" ref="F307:F322">SUM(G307:N307)</f>
        <v>0</v>
      </c>
      <c r="G307" s="14">
        <f aca="true" t="shared" si="184" ref="G307:N307">G311+G318</f>
        <v>0</v>
      </c>
      <c r="H307" s="14">
        <f t="shared" si="184"/>
        <v>0</v>
      </c>
      <c r="I307" s="14">
        <f t="shared" si="184"/>
        <v>0</v>
      </c>
      <c r="J307" s="14">
        <f t="shared" si="184"/>
        <v>0</v>
      </c>
      <c r="K307" s="14">
        <f t="shared" si="184"/>
        <v>0</v>
      </c>
      <c r="L307" s="14">
        <f t="shared" si="184"/>
        <v>0</v>
      </c>
      <c r="M307" s="14">
        <f t="shared" si="184"/>
        <v>0</v>
      </c>
      <c r="N307" s="14">
        <f t="shared" si="184"/>
        <v>0</v>
      </c>
    </row>
    <row r="308" spans="1:14" s="55" customFormat="1" ht="15" customHeight="1">
      <c r="A308" s="168" t="s">
        <v>16</v>
      </c>
      <c r="B308" s="168" t="s">
        <v>230</v>
      </c>
      <c r="C308" s="169" t="s">
        <v>26</v>
      </c>
      <c r="D308" s="168" t="s">
        <v>753</v>
      </c>
      <c r="E308" s="168" t="s">
        <v>520</v>
      </c>
      <c r="F308" s="170" t="s">
        <v>671</v>
      </c>
      <c r="G308" s="169" t="s">
        <v>754</v>
      </c>
      <c r="H308" s="169"/>
      <c r="I308" s="169"/>
      <c r="J308" s="169"/>
      <c r="K308" s="169"/>
      <c r="L308" s="169"/>
      <c r="M308" s="169"/>
      <c r="N308" s="169"/>
    </row>
    <row r="309" spans="1:14" s="55" customFormat="1" ht="57.75" customHeight="1">
      <c r="A309" s="169"/>
      <c r="B309" s="169"/>
      <c r="C309" s="169"/>
      <c r="D309" s="169"/>
      <c r="E309" s="169"/>
      <c r="F309" s="171"/>
      <c r="G309" s="53" t="s">
        <v>720</v>
      </c>
      <c r="H309" s="53" t="s">
        <v>17</v>
      </c>
      <c r="I309" s="53" t="s">
        <v>163</v>
      </c>
      <c r="J309" s="53" t="s">
        <v>164</v>
      </c>
      <c r="K309" s="53" t="s">
        <v>18</v>
      </c>
      <c r="L309" s="53" t="s">
        <v>721</v>
      </c>
      <c r="M309" s="53" t="s">
        <v>712</v>
      </c>
      <c r="N309" s="53" t="s">
        <v>269</v>
      </c>
    </row>
    <row r="310" spans="1:14" s="55" customFormat="1" ht="10.5" customHeight="1">
      <c r="A310" s="54">
        <v>1</v>
      </c>
      <c r="B310" s="54">
        <v>2</v>
      </c>
      <c r="C310" s="54">
        <v>3</v>
      </c>
      <c r="D310" s="54">
        <v>4</v>
      </c>
      <c r="E310" s="54">
        <v>5</v>
      </c>
      <c r="F310" s="54">
        <v>6</v>
      </c>
      <c r="G310" s="54">
        <v>7</v>
      </c>
      <c r="H310" s="54">
        <v>8</v>
      </c>
      <c r="I310" s="54">
        <v>9</v>
      </c>
      <c r="J310" s="54">
        <v>10</v>
      </c>
      <c r="K310" s="54">
        <v>11</v>
      </c>
      <c r="L310" s="54">
        <v>12</v>
      </c>
      <c r="M310" s="54">
        <v>13</v>
      </c>
      <c r="N310" s="54">
        <v>14</v>
      </c>
    </row>
    <row r="311" spans="1:14" s="11" customFormat="1" ht="20.25" customHeight="1">
      <c r="A311" s="104"/>
      <c r="B311" s="61">
        <v>3</v>
      </c>
      <c r="C311" s="62" t="s">
        <v>3</v>
      </c>
      <c r="D311" s="63">
        <f>D312+D315</f>
        <v>0</v>
      </c>
      <c r="E311" s="63">
        <f>E312+E315</f>
        <v>0</v>
      </c>
      <c r="F311" s="63">
        <f t="shared" si="183"/>
        <v>0</v>
      </c>
      <c r="G311" s="63">
        <f aca="true" t="shared" si="185" ref="G311:N311">G312+G315</f>
        <v>0</v>
      </c>
      <c r="H311" s="63">
        <f t="shared" si="185"/>
        <v>0</v>
      </c>
      <c r="I311" s="63">
        <f t="shared" si="185"/>
        <v>0</v>
      </c>
      <c r="J311" s="63">
        <f t="shared" si="185"/>
        <v>0</v>
      </c>
      <c r="K311" s="63">
        <f t="shared" si="185"/>
        <v>0</v>
      </c>
      <c r="L311" s="63">
        <f t="shared" si="185"/>
        <v>0</v>
      </c>
      <c r="M311" s="63">
        <f t="shared" si="185"/>
        <v>0</v>
      </c>
      <c r="N311" s="63">
        <f t="shared" si="185"/>
        <v>0</v>
      </c>
    </row>
    <row r="312" spans="1:14" s="11" customFormat="1" ht="18" customHeight="1">
      <c r="A312" s="104"/>
      <c r="B312" s="61">
        <v>31</v>
      </c>
      <c r="C312" s="61" t="s">
        <v>9</v>
      </c>
      <c r="D312" s="63">
        <f>D313+D314</f>
        <v>0</v>
      </c>
      <c r="E312" s="63">
        <f>E313+E314</f>
        <v>0</v>
      </c>
      <c r="F312" s="63">
        <f t="shared" si="183"/>
        <v>0</v>
      </c>
      <c r="G312" s="63">
        <f aca="true" t="shared" si="186" ref="G312:N312">G313+G314</f>
        <v>0</v>
      </c>
      <c r="H312" s="63">
        <f t="shared" si="186"/>
        <v>0</v>
      </c>
      <c r="I312" s="63">
        <f t="shared" si="186"/>
        <v>0</v>
      </c>
      <c r="J312" s="63">
        <f t="shared" si="186"/>
        <v>0</v>
      </c>
      <c r="K312" s="63">
        <f t="shared" si="186"/>
        <v>0</v>
      </c>
      <c r="L312" s="63">
        <f t="shared" si="186"/>
        <v>0</v>
      </c>
      <c r="M312" s="63">
        <f t="shared" si="186"/>
        <v>0</v>
      </c>
      <c r="N312" s="63">
        <f t="shared" si="186"/>
        <v>0</v>
      </c>
    </row>
    <row r="313" spans="1:14" s="96" customFormat="1" ht="15" customHeight="1">
      <c r="A313" s="105"/>
      <c r="B313" s="93">
        <v>311</v>
      </c>
      <c r="C313" s="93" t="s">
        <v>339</v>
      </c>
      <c r="D313" s="59">
        <v>0</v>
      </c>
      <c r="E313" s="59">
        <f>F313-D313</f>
        <v>0</v>
      </c>
      <c r="F313" s="59">
        <f t="shared" si="183"/>
        <v>0</v>
      </c>
      <c r="G313" s="59">
        <v>0</v>
      </c>
      <c r="H313" s="57">
        <v>0</v>
      </c>
      <c r="I313" s="57">
        <v>0</v>
      </c>
      <c r="J313" s="59">
        <v>0</v>
      </c>
      <c r="K313" s="57">
        <v>0</v>
      </c>
      <c r="L313" s="57">
        <v>0</v>
      </c>
      <c r="M313" s="57">
        <v>0</v>
      </c>
      <c r="N313" s="57">
        <v>0</v>
      </c>
    </row>
    <row r="314" spans="1:14" s="96" customFormat="1" ht="15" customHeight="1">
      <c r="A314" s="105"/>
      <c r="B314" s="93">
        <v>313</v>
      </c>
      <c r="C314" s="93" t="s">
        <v>341</v>
      </c>
      <c r="D314" s="59">
        <v>0</v>
      </c>
      <c r="E314" s="59">
        <f>F314-D314</f>
        <v>0</v>
      </c>
      <c r="F314" s="59">
        <f t="shared" si="183"/>
        <v>0</v>
      </c>
      <c r="G314" s="59"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59">
        <v>0</v>
      </c>
    </row>
    <row r="315" spans="1:14" s="11" customFormat="1" ht="18" customHeight="1">
      <c r="A315" s="104"/>
      <c r="B315" s="61">
        <v>32</v>
      </c>
      <c r="C315" s="62" t="s">
        <v>10</v>
      </c>
      <c r="D315" s="63">
        <f>D316+D317</f>
        <v>0</v>
      </c>
      <c r="E315" s="63">
        <f>E316+E317</f>
        <v>0</v>
      </c>
      <c r="F315" s="63">
        <f t="shared" si="183"/>
        <v>0</v>
      </c>
      <c r="G315" s="63">
        <f aca="true" t="shared" si="187" ref="G315:N315">G316+G317</f>
        <v>0</v>
      </c>
      <c r="H315" s="63">
        <f t="shared" si="187"/>
        <v>0</v>
      </c>
      <c r="I315" s="63">
        <f t="shared" si="187"/>
        <v>0</v>
      </c>
      <c r="J315" s="63">
        <f t="shared" si="187"/>
        <v>0</v>
      </c>
      <c r="K315" s="63">
        <f t="shared" si="187"/>
        <v>0</v>
      </c>
      <c r="L315" s="63">
        <f t="shared" si="187"/>
        <v>0</v>
      </c>
      <c r="M315" s="63">
        <f t="shared" si="187"/>
        <v>0</v>
      </c>
      <c r="N315" s="63">
        <f t="shared" si="187"/>
        <v>0</v>
      </c>
    </row>
    <row r="316" spans="1:14" s="96" customFormat="1" ht="15" customHeight="1">
      <c r="A316" s="105"/>
      <c r="B316" s="97">
        <v>321</v>
      </c>
      <c r="C316" s="93" t="s">
        <v>375</v>
      </c>
      <c r="D316" s="59">
        <v>0</v>
      </c>
      <c r="E316" s="59">
        <f>F316-D316</f>
        <v>0</v>
      </c>
      <c r="F316" s="59">
        <f t="shared" si="183"/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</row>
    <row r="317" spans="1:14" s="96" customFormat="1" ht="14.25" customHeight="1">
      <c r="A317" s="105"/>
      <c r="B317" s="93" t="s">
        <v>22</v>
      </c>
      <c r="C317" s="94" t="s">
        <v>349</v>
      </c>
      <c r="D317" s="59">
        <v>0</v>
      </c>
      <c r="E317" s="59">
        <f>F317-D317</f>
        <v>0</v>
      </c>
      <c r="F317" s="59">
        <f t="shared" si="183"/>
        <v>0</v>
      </c>
      <c r="G317" s="59">
        <v>0</v>
      </c>
      <c r="H317" s="59">
        <v>0</v>
      </c>
      <c r="I317" s="59">
        <v>0</v>
      </c>
      <c r="J317" s="59">
        <v>0</v>
      </c>
      <c r="K317" s="57">
        <v>0</v>
      </c>
      <c r="L317" s="57">
        <v>0</v>
      </c>
      <c r="M317" s="57">
        <v>0</v>
      </c>
      <c r="N317" s="57">
        <v>0</v>
      </c>
    </row>
    <row r="318" spans="1:14" s="11" customFormat="1" ht="18" customHeight="1">
      <c r="A318" s="104"/>
      <c r="B318" s="61">
        <v>45</v>
      </c>
      <c r="C318" s="62" t="s">
        <v>368</v>
      </c>
      <c r="D318" s="63">
        <f>D319</f>
        <v>0</v>
      </c>
      <c r="E318" s="63">
        <f>E319</f>
        <v>0</v>
      </c>
      <c r="F318" s="63">
        <f t="shared" si="183"/>
        <v>0</v>
      </c>
      <c r="G318" s="63">
        <f aca="true" t="shared" si="188" ref="G318:N318">G319</f>
        <v>0</v>
      </c>
      <c r="H318" s="63">
        <f t="shared" si="188"/>
        <v>0</v>
      </c>
      <c r="I318" s="63">
        <f t="shared" si="188"/>
        <v>0</v>
      </c>
      <c r="J318" s="63">
        <f t="shared" si="188"/>
        <v>0</v>
      </c>
      <c r="K318" s="63">
        <f t="shared" si="188"/>
        <v>0</v>
      </c>
      <c r="L318" s="63">
        <f t="shared" si="188"/>
        <v>0</v>
      </c>
      <c r="M318" s="63">
        <f t="shared" si="188"/>
        <v>0</v>
      </c>
      <c r="N318" s="63">
        <f t="shared" si="188"/>
        <v>0</v>
      </c>
    </row>
    <row r="319" spans="1:14" s="96" customFormat="1" ht="14.25" customHeight="1">
      <c r="A319" s="105"/>
      <c r="B319" s="93">
        <v>451</v>
      </c>
      <c r="C319" s="94" t="s">
        <v>369</v>
      </c>
      <c r="D319" s="59">
        <v>0</v>
      </c>
      <c r="E319" s="59">
        <f>F319-D319</f>
        <v>0</v>
      </c>
      <c r="F319" s="59">
        <f t="shared" si="183"/>
        <v>0</v>
      </c>
      <c r="G319" s="59">
        <v>0</v>
      </c>
      <c r="H319" s="59">
        <v>0</v>
      </c>
      <c r="I319" s="59">
        <v>0</v>
      </c>
      <c r="J319" s="59">
        <v>0</v>
      </c>
      <c r="K319" s="59">
        <v>0</v>
      </c>
      <c r="L319" s="59">
        <v>0</v>
      </c>
      <c r="M319" s="59">
        <v>0</v>
      </c>
      <c r="N319" s="59">
        <v>0</v>
      </c>
    </row>
    <row r="320" spans="1:14" s="11" customFormat="1" ht="24" customHeight="1">
      <c r="A320" s="102" t="s">
        <v>76</v>
      </c>
      <c r="B320" s="186" t="s">
        <v>617</v>
      </c>
      <c r="C320" s="173"/>
      <c r="D320" s="14">
        <f>D321</f>
        <v>670000</v>
      </c>
      <c r="E320" s="14">
        <f>E321</f>
        <v>630000</v>
      </c>
      <c r="F320" s="115">
        <f t="shared" si="183"/>
        <v>1300000</v>
      </c>
      <c r="G320" s="14">
        <f aca="true" t="shared" si="189" ref="G320:N320">G321</f>
        <v>0</v>
      </c>
      <c r="H320" s="14">
        <f t="shared" si="189"/>
        <v>1050000</v>
      </c>
      <c r="I320" s="14">
        <f t="shared" si="189"/>
        <v>100000</v>
      </c>
      <c r="J320" s="14">
        <f t="shared" si="189"/>
        <v>150000</v>
      </c>
      <c r="K320" s="14">
        <f t="shared" si="189"/>
        <v>0</v>
      </c>
      <c r="L320" s="14">
        <f t="shared" si="189"/>
        <v>0</v>
      </c>
      <c r="M320" s="14">
        <f t="shared" si="189"/>
        <v>0</v>
      </c>
      <c r="N320" s="14">
        <f t="shared" si="189"/>
        <v>0</v>
      </c>
    </row>
    <row r="321" spans="1:14" s="11" customFormat="1" ht="18" customHeight="1">
      <c r="A321" s="104"/>
      <c r="B321" s="61" t="s">
        <v>1</v>
      </c>
      <c r="C321" s="62" t="s">
        <v>368</v>
      </c>
      <c r="D321" s="63">
        <f>D322</f>
        <v>670000</v>
      </c>
      <c r="E321" s="63">
        <f>E322</f>
        <v>630000</v>
      </c>
      <c r="F321" s="63">
        <f t="shared" si="183"/>
        <v>1300000</v>
      </c>
      <c r="G321" s="63">
        <f aca="true" t="shared" si="190" ref="G321:N321">G322</f>
        <v>0</v>
      </c>
      <c r="H321" s="63">
        <f t="shared" si="190"/>
        <v>1050000</v>
      </c>
      <c r="I321" s="63">
        <f t="shared" si="190"/>
        <v>100000</v>
      </c>
      <c r="J321" s="63">
        <f t="shared" si="190"/>
        <v>150000</v>
      </c>
      <c r="K321" s="63">
        <f t="shared" si="190"/>
        <v>0</v>
      </c>
      <c r="L321" s="63">
        <f t="shared" si="190"/>
        <v>0</v>
      </c>
      <c r="M321" s="63">
        <f t="shared" si="190"/>
        <v>0</v>
      </c>
      <c r="N321" s="63">
        <f t="shared" si="190"/>
        <v>0</v>
      </c>
    </row>
    <row r="322" spans="1:14" s="96" customFormat="1" ht="14.25" customHeight="1">
      <c r="A322" s="105"/>
      <c r="B322" s="93">
        <v>451</v>
      </c>
      <c r="C322" s="94" t="s">
        <v>369</v>
      </c>
      <c r="D322" s="59">
        <v>670000</v>
      </c>
      <c r="E322" s="59">
        <f>F322-D322</f>
        <v>630000</v>
      </c>
      <c r="F322" s="59">
        <f t="shared" si="183"/>
        <v>1300000</v>
      </c>
      <c r="G322" s="59">
        <v>0</v>
      </c>
      <c r="H322" s="59">
        <v>1050000</v>
      </c>
      <c r="I322" s="59">
        <v>100000</v>
      </c>
      <c r="J322" s="59">
        <v>150000</v>
      </c>
      <c r="K322" s="59">
        <v>0</v>
      </c>
      <c r="L322" s="59">
        <v>0</v>
      </c>
      <c r="M322" s="59">
        <v>0</v>
      </c>
      <c r="N322" s="59">
        <v>0</v>
      </c>
    </row>
    <row r="323" spans="1:14" s="11" customFormat="1" ht="30" customHeight="1">
      <c r="A323" s="112"/>
      <c r="B323" s="187" t="s">
        <v>557</v>
      </c>
      <c r="C323" s="188"/>
      <c r="D323" s="15">
        <f aca="true" t="shared" si="191" ref="D323:N324">D324</f>
        <v>80000</v>
      </c>
      <c r="E323" s="15">
        <f t="shared" si="191"/>
        <v>40000</v>
      </c>
      <c r="F323" s="15">
        <f>SUM(G323:N323)</f>
        <v>120000</v>
      </c>
      <c r="G323" s="15">
        <f t="shared" si="191"/>
        <v>120000</v>
      </c>
      <c r="H323" s="15">
        <f t="shared" si="191"/>
        <v>0</v>
      </c>
      <c r="I323" s="15">
        <f t="shared" si="191"/>
        <v>0</v>
      </c>
      <c r="J323" s="15">
        <f t="shared" si="191"/>
        <v>0</v>
      </c>
      <c r="K323" s="15">
        <f t="shared" si="191"/>
        <v>0</v>
      </c>
      <c r="L323" s="15">
        <f t="shared" si="191"/>
        <v>0</v>
      </c>
      <c r="M323" s="15">
        <f t="shared" si="191"/>
        <v>0</v>
      </c>
      <c r="N323" s="15">
        <f t="shared" si="191"/>
        <v>0</v>
      </c>
    </row>
    <row r="324" spans="1:14" s="11" customFormat="1" ht="24.75" customHeight="1">
      <c r="A324" s="102" t="s">
        <v>77</v>
      </c>
      <c r="B324" s="172" t="s">
        <v>558</v>
      </c>
      <c r="C324" s="173"/>
      <c r="D324" s="14">
        <f>D325</f>
        <v>80000</v>
      </c>
      <c r="E324" s="14">
        <f>E325</f>
        <v>40000</v>
      </c>
      <c r="F324" s="115">
        <f>SUM(G324:N324)</f>
        <v>120000</v>
      </c>
      <c r="G324" s="14">
        <f t="shared" si="191"/>
        <v>120000</v>
      </c>
      <c r="H324" s="14">
        <f t="shared" si="191"/>
        <v>0</v>
      </c>
      <c r="I324" s="14">
        <f t="shared" si="191"/>
        <v>0</v>
      </c>
      <c r="J324" s="14">
        <f t="shared" si="191"/>
        <v>0</v>
      </c>
      <c r="K324" s="14">
        <f t="shared" si="191"/>
        <v>0</v>
      </c>
      <c r="L324" s="14">
        <f t="shared" si="191"/>
        <v>0</v>
      </c>
      <c r="M324" s="14">
        <f t="shared" si="191"/>
        <v>0</v>
      </c>
      <c r="N324" s="14">
        <f t="shared" si="191"/>
        <v>0</v>
      </c>
    </row>
    <row r="325" spans="1:14" s="11" customFormat="1" ht="18" customHeight="1">
      <c r="A325" s="104"/>
      <c r="B325" s="61">
        <v>38</v>
      </c>
      <c r="C325" s="62" t="s">
        <v>354</v>
      </c>
      <c r="D325" s="63">
        <f>D326</f>
        <v>80000</v>
      </c>
      <c r="E325" s="63">
        <f>E326</f>
        <v>40000</v>
      </c>
      <c r="F325" s="63">
        <f>SUM(G325:N325)</f>
        <v>120000</v>
      </c>
      <c r="G325" s="63">
        <f>G326</f>
        <v>120000</v>
      </c>
      <c r="H325" s="63">
        <f aca="true" t="shared" si="192" ref="H325:N325">H326</f>
        <v>0</v>
      </c>
      <c r="I325" s="63">
        <f t="shared" si="192"/>
        <v>0</v>
      </c>
      <c r="J325" s="63">
        <f t="shared" si="192"/>
        <v>0</v>
      </c>
      <c r="K325" s="63">
        <f t="shared" si="192"/>
        <v>0</v>
      </c>
      <c r="L325" s="63">
        <f t="shared" si="192"/>
        <v>0</v>
      </c>
      <c r="M325" s="63">
        <f t="shared" si="192"/>
        <v>0</v>
      </c>
      <c r="N325" s="63">
        <f t="shared" si="192"/>
        <v>0</v>
      </c>
    </row>
    <row r="326" spans="1:14" s="96" customFormat="1" ht="15" customHeight="1">
      <c r="A326" s="105"/>
      <c r="B326" s="93">
        <v>381</v>
      </c>
      <c r="C326" s="94" t="s">
        <v>355</v>
      </c>
      <c r="D326" s="59">
        <v>80000</v>
      </c>
      <c r="E326" s="59">
        <f>F326-D326</f>
        <v>40000</v>
      </c>
      <c r="F326" s="59">
        <f>SUM(G326:N326)</f>
        <v>120000</v>
      </c>
      <c r="G326" s="59">
        <v>120000</v>
      </c>
      <c r="H326" s="59">
        <v>0</v>
      </c>
      <c r="I326" s="59">
        <v>0</v>
      </c>
      <c r="J326" s="59">
        <v>0</v>
      </c>
      <c r="K326" s="59">
        <v>0</v>
      </c>
      <c r="L326" s="59">
        <v>0</v>
      </c>
      <c r="M326" s="59">
        <v>0</v>
      </c>
      <c r="N326" s="59">
        <v>0</v>
      </c>
    </row>
    <row r="327" spans="1:14" s="11" customFormat="1" ht="30" customHeight="1">
      <c r="A327" s="111"/>
      <c r="B327" s="174" t="s">
        <v>442</v>
      </c>
      <c r="C327" s="175"/>
      <c r="D327" s="15">
        <f>D328+D331</f>
        <v>165000</v>
      </c>
      <c r="E327" s="15">
        <f>E328+E331</f>
        <v>0</v>
      </c>
      <c r="F327" s="15">
        <f aca="true" t="shared" si="193" ref="F327:F337">SUM(G327:N327)</f>
        <v>165000</v>
      </c>
      <c r="G327" s="15">
        <f aca="true" t="shared" si="194" ref="G327:N327">G328+G331</f>
        <v>165000</v>
      </c>
      <c r="H327" s="15">
        <f t="shared" si="194"/>
        <v>0</v>
      </c>
      <c r="I327" s="15">
        <f t="shared" si="194"/>
        <v>0</v>
      </c>
      <c r="J327" s="15">
        <f t="shared" si="194"/>
        <v>0</v>
      </c>
      <c r="K327" s="15">
        <f t="shared" si="194"/>
        <v>0</v>
      </c>
      <c r="L327" s="15">
        <f t="shared" si="194"/>
        <v>0</v>
      </c>
      <c r="M327" s="15">
        <f t="shared" si="194"/>
        <v>0</v>
      </c>
      <c r="N327" s="15">
        <f t="shared" si="194"/>
        <v>0</v>
      </c>
    </row>
    <row r="328" spans="1:14" s="11" customFormat="1" ht="24.75" customHeight="1">
      <c r="A328" s="102" t="s">
        <v>59</v>
      </c>
      <c r="B328" s="172" t="s">
        <v>443</v>
      </c>
      <c r="C328" s="173"/>
      <c r="D328" s="14">
        <f>D329</f>
        <v>100000</v>
      </c>
      <c r="E328" s="14">
        <f>E329</f>
        <v>0</v>
      </c>
      <c r="F328" s="115">
        <f t="shared" si="193"/>
        <v>100000</v>
      </c>
      <c r="G328" s="14">
        <f aca="true" t="shared" si="195" ref="G328:N328">G329</f>
        <v>100000</v>
      </c>
      <c r="H328" s="14">
        <f t="shared" si="195"/>
        <v>0</v>
      </c>
      <c r="I328" s="14">
        <f t="shared" si="195"/>
        <v>0</v>
      </c>
      <c r="J328" s="14">
        <f t="shared" si="195"/>
        <v>0</v>
      </c>
      <c r="K328" s="14">
        <f t="shared" si="195"/>
        <v>0</v>
      </c>
      <c r="L328" s="14">
        <f t="shared" si="195"/>
        <v>0</v>
      </c>
      <c r="M328" s="14">
        <f t="shared" si="195"/>
        <v>0</v>
      </c>
      <c r="N328" s="14">
        <f t="shared" si="195"/>
        <v>0</v>
      </c>
    </row>
    <row r="329" spans="1:14" s="11" customFormat="1" ht="18" customHeight="1">
      <c r="A329" s="104"/>
      <c r="B329" s="61">
        <v>38</v>
      </c>
      <c r="C329" s="62" t="s">
        <v>354</v>
      </c>
      <c r="D329" s="63">
        <f>D330</f>
        <v>100000</v>
      </c>
      <c r="E329" s="63">
        <f>E330</f>
        <v>0</v>
      </c>
      <c r="F329" s="63">
        <f t="shared" si="193"/>
        <v>100000</v>
      </c>
      <c r="G329" s="63">
        <f aca="true" t="shared" si="196" ref="G329:N329">G330</f>
        <v>100000</v>
      </c>
      <c r="H329" s="63">
        <f t="shared" si="196"/>
        <v>0</v>
      </c>
      <c r="I329" s="63">
        <f t="shared" si="196"/>
        <v>0</v>
      </c>
      <c r="J329" s="63">
        <f t="shared" si="196"/>
        <v>0</v>
      </c>
      <c r="K329" s="63">
        <f t="shared" si="196"/>
        <v>0</v>
      </c>
      <c r="L329" s="63">
        <f t="shared" si="196"/>
        <v>0</v>
      </c>
      <c r="M329" s="63">
        <f t="shared" si="196"/>
        <v>0</v>
      </c>
      <c r="N329" s="63">
        <f t="shared" si="196"/>
        <v>0</v>
      </c>
    </row>
    <row r="330" spans="1:14" s="96" customFormat="1" ht="15" customHeight="1">
      <c r="A330" s="105"/>
      <c r="B330" s="93">
        <v>381</v>
      </c>
      <c r="C330" s="94" t="s">
        <v>355</v>
      </c>
      <c r="D330" s="59">
        <v>100000</v>
      </c>
      <c r="E330" s="59">
        <f>F330-D330</f>
        <v>0</v>
      </c>
      <c r="F330" s="59">
        <f t="shared" si="193"/>
        <v>100000</v>
      </c>
      <c r="G330" s="59">
        <v>100000</v>
      </c>
      <c r="H330" s="59">
        <v>0</v>
      </c>
      <c r="I330" s="59">
        <v>0</v>
      </c>
      <c r="J330" s="59">
        <v>0</v>
      </c>
      <c r="K330" s="59">
        <v>0</v>
      </c>
      <c r="L330" s="59">
        <v>0</v>
      </c>
      <c r="M330" s="59">
        <v>0</v>
      </c>
      <c r="N330" s="59">
        <v>0</v>
      </c>
    </row>
    <row r="331" spans="1:14" s="11" customFormat="1" ht="24.75" customHeight="1">
      <c r="A331" s="102" t="s">
        <v>59</v>
      </c>
      <c r="B331" s="172" t="s">
        <v>444</v>
      </c>
      <c r="C331" s="173"/>
      <c r="D331" s="14">
        <f>D332</f>
        <v>65000</v>
      </c>
      <c r="E331" s="14">
        <f>E332</f>
        <v>0</v>
      </c>
      <c r="F331" s="115">
        <f t="shared" si="193"/>
        <v>65000</v>
      </c>
      <c r="G331" s="14">
        <f aca="true" t="shared" si="197" ref="G331:N331">G332</f>
        <v>65000</v>
      </c>
      <c r="H331" s="14">
        <f t="shared" si="197"/>
        <v>0</v>
      </c>
      <c r="I331" s="14">
        <f t="shared" si="197"/>
        <v>0</v>
      </c>
      <c r="J331" s="14">
        <f t="shared" si="197"/>
        <v>0</v>
      </c>
      <c r="K331" s="14">
        <f t="shared" si="197"/>
        <v>0</v>
      </c>
      <c r="L331" s="14">
        <f t="shared" si="197"/>
        <v>0</v>
      </c>
      <c r="M331" s="14">
        <f t="shared" si="197"/>
        <v>0</v>
      </c>
      <c r="N331" s="14">
        <f t="shared" si="197"/>
        <v>0</v>
      </c>
    </row>
    <row r="332" spans="1:14" s="11" customFormat="1" ht="18" customHeight="1">
      <c r="A332" s="104"/>
      <c r="B332" s="61">
        <v>38</v>
      </c>
      <c r="C332" s="62" t="s">
        <v>354</v>
      </c>
      <c r="D332" s="63">
        <f>D333</f>
        <v>65000</v>
      </c>
      <c r="E332" s="63">
        <f>E333</f>
        <v>0</v>
      </c>
      <c r="F332" s="63">
        <f t="shared" si="193"/>
        <v>65000</v>
      </c>
      <c r="G332" s="63">
        <f aca="true" t="shared" si="198" ref="G332:N332">G333</f>
        <v>65000</v>
      </c>
      <c r="H332" s="63">
        <f t="shared" si="198"/>
        <v>0</v>
      </c>
      <c r="I332" s="63">
        <f t="shared" si="198"/>
        <v>0</v>
      </c>
      <c r="J332" s="63">
        <f t="shared" si="198"/>
        <v>0</v>
      </c>
      <c r="K332" s="63">
        <f t="shared" si="198"/>
        <v>0</v>
      </c>
      <c r="L332" s="63">
        <f t="shared" si="198"/>
        <v>0</v>
      </c>
      <c r="M332" s="63">
        <f t="shared" si="198"/>
        <v>0</v>
      </c>
      <c r="N332" s="63">
        <f t="shared" si="198"/>
        <v>0</v>
      </c>
    </row>
    <row r="333" spans="1:14" s="96" customFormat="1" ht="15" customHeight="1">
      <c r="A333" s="105"/>
      <c r="B333" s="93">
        <v>381</v>
      </c>
      <c r="C333" s="94" t="s">
        <v>355</v>
      </c>
      <c r="D333" s="59">
        <v>65000</v>
      </c>
      <c r="E333" s="59">
        <f>F333-D333</f>
        <v>0</v>
      </c>
      <c r="F333" s="59">
        <f t="shared" si="193"/>
        <v>65000</v>
      </c>
      <c r="G333" s="59">
        <v>65000</v>
      </c>
      <c r="H333" s="59">
        <v>0</v>
      </c>
      <c r="I333" s="59">
        <v>0</v>
      </c>
      <c r="J333" s="59">
        <v>0</v>
      </c>
      <c r="K333" s="59">
        <v>0</v>
      </c>
      <c r="L333" s="59">
        <v>0</v>
      </c>
      <c r="M333" s="59">
        <v>0</v>
      </c>
      <c r="N333" s="59">
        <v>0</v>
      </c>
    </row>
    <row r="334" spans="1:14" s="11" customFormat="1" ht="30" customHeight="1">
      <c r="A334" s="111"/>
      <c r="B334" s="174" t="s">
        <v>559</v>
      </c>
      <c r="C334" s="175"/>
      <c r="D334" s="15">
        <f>D335+D338+D344</f>
        <v>120000</v>
      </c>
      <c r="E334" s="15">
        <f>E335+E338+E344</f>
        <v>290000</v>
      </c>
      <c r="F334" s="15">
        <f t="shared" si="193"/>
        <v>410000</v>
      </c>
      <c r="G334" s="15">
        <f aca="true" t="shared" si="199" ref="G334:N334">G335+G338+G344</f>
        <v>160000</v>
      </c>
      <c r="H334" s="15">
        <f t="shared" si="199"/>
        <v>0</v>
      </c>
      <c r="I334" s="15">
        <f t="shared" si="199"/>
        <v>0</v>
      </c>
      <c r="J334" s="15">
        <f t="shared" si="199"/>
        <v>250000</v>
      </c>
      <c r="K334" s="15">
        <f t="shared" si="199"/>
        <v>0</v>
      </c>
      <c r="L334" s="15">
        <f t="shared" si="199"/>
        <v>0</v>
      </c>
      <c r="M334" s="15">
        <f t="shared" si="199"/>
        <v>0</v>
      </c>
      <c r="N334" s="15">
        <f t="shared" si="199"/>
        <v>0</v>
      </c>
    </row>
    <row r="335" spans="1:14" s="11" customFormat="1" ht="24.75" customHeight="1">
      <c r="A335" s="102" t="s">
        <v>80</v>
      </c>
      <c r="B335" s="172" t="s">
        <v>560</v>
      </c>
      <c r="C335" s="173"/>
      <c r="D335" s="14">
        <f>D336</f>
        <v>100000</v>
      </c>
      <c r="E335" s="14">
        <f>E336</f>
        <v>30000</v>
      </c>
      <c r="F335" s="115">
        <f t="shared" si="193"/>
        <v>130000</v>
      </c>
      <c r="G335" s="14">
        <f aca="true" t="shared" si="200" ref="G335:N335">G336</f>
        <v>130000</v>
      </c>
      <c r="H335" s="14">
        <f t="shared" si="200"/>
        <v>0</v>
      </c>
      <c r="I335" s="14">
        <f t="shared" si="200"/>
        <v>0</v>
      </c>
      <c r="J335" s="14">
        <f t="shared" si="200"/>
        <v>0</v>
      </c>
      <c r="K335" s="14">
        <f t="shared" si="200"/>
        <v>0</v>
      </c>
      <c r="L335" s="14">
        <f t="shared" si="200"/>
        <v>0</v>
      </c>
      <c r="M335" s="14">
        <f t="shared" si="200"/>
        <v>0</v>
      </c>
      <c r="N335" s="14">
        <f t="shared" si="200"/>
        <v>0</v>
      </c>
    </row>
    <row r="336" spans="1:14" s="11" customFormat="1" ht="18" customHeight="1">
      <c r="A336" s="104"/>
      <c r="B336" s="61" t="s">
        <v>202</v>
      </c>
      <c r="C336" s="62" t="s">
        <v>366</v>
      </c>
      <c r="D336" s="63">
        <f>D337</f>
        <v>100000</v>
      </c>
      <c r="E336" s="63">
        <f>E337</f>
        <v>30000</v>
      </c>
      <c r="F336" s="63">
        <f t="shared" si="193"/>
        <v>130000</v>
      </c>
      <c r="G336" s="63">
        <f>G337</f>
        <v>130000</v>
      </c>
      <c r="H336" s="63">
        <f aca="true" t="shared" si="201" ref="H336:N336">H337</f>
        <v>0</v>
      </c>
      <c r="I336" s="63">
        <f t="shared" si="201"/>
        <v>0</v>
      </c>
      <c r="J336" s="63">
        <f t="shared" si="201"/>
        <v>0</v>
      </c>
      <c r="K336" s="63">
        <f t="shared" si="201"/>
        <v>0</v>
      </c>
      <c r="L336" s="63">
        <f t="shared" si="201"/>
        <v>0</v>
      </c>
      <c r="M336" s="63">
        <f t="shared" si="201"/>
        <v>0</v>
      </c>
      <c r="N336" s="63">
        <f t="shared" si="201"/>
        <v>0</v>
      </c>
    </row>
    <row r="337" spans="1:14" s="96" customFormat="1" ht="15" customHeight="1">
      <c r="A337" s="105"/>
      <c r="B337" s="93" t="s">
        <v>233</v>
      </c>
      <c r="C337" s="94" t="s">
        <v>367</v>
      </c>
      <c r="D337" s="59">
        <v>100000</v>
      </c>
      <c r="E337" s="59">
        <f>F337-D337</f>
        <v>30000</v>
      </c>
      <c r="F337" s="59">
        <f t="shared" si="193"/>
        <v>130000</v>
      </c>
      <c r="G337" s="59">
        <v>130000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59">
        <v>0</v>
      </c>
      <c r="N337" s="59">
        <v>0</v>
      </c>
    </row>
    <row r="338" spans="1:14" s="11" customFormat="1" ht="24.75" customHeight="1">
      <c r="A338" s="102" t="s">
        <v>389</v>
      </c>
      <c r="B338" s="172" t="s">
        <v>561</v>
      </c>
      <c r="C338" s="173"/>
      <c r="D338" s="14">
        <f>D339</f>
        <v>20000</v>
      </c>
      <c r="E338" s="14">
        <f>E339</f>
        <v>10000</v>
      </c>
      <c r="F338" s="14">
        <f aca="true" t="shared" si="202" ref="F338:F346">SUM(G338:N338)</f>
        <v>30000</v>
      </c>
      <c r="G338" s="14">
        <f aca="true" t="shared" si="203" ref="G338:N338">G339</f>
        <v>30000</v>
      </c>
      <c r="H338" s="14">
        <f t="shared" si="203"/>
        <v>0</v>
      </c>
      <c r="I338" s="14">
        <f t="shared" si="203"/>
        <v>0</v>
      </c>
      <c r="J338" s="14">
        <f t="shared" si="203"/>
        <v>0</v>
      </c>
      <c r="K338" s="14">
        <f t="shared" si="203"/>
        <v>0</v>
      </c>
      <c r="L338" s="14">
        <f t="shared" si="203"/>
        <v>0</v>
      </c>
      <c r="M338" s="14">
        <f t="shared" si="203"/>
        <v>0</v>
      </c>
      <c r="N338" s="14">
        <f t="shared" si="203"/>
        <v>0</v>
      </c>
    </row>
    <row r="339" spans="1:14" s="11" customFormat="1" ht="18" customHeight="1">
      <c r="A339" s="104"/>
      <c r="B339" s="61" t="s">
        <v>202</v>
      </c>
      <c r="C339" s="62" t="s">
        <v>366</v>
      </c>
      <c r="D339" s="63">
        <f>D340</f>
        <v>20000</v>
      </c>
      <c r="E339" s="63">
        <f>E340</f>
        <v>10000</v>
      </c>
      <c r="F339" s="63">
        <f t="shared" si="202"/>
        <v>30000</v>
      </c>
      <c r="G339" s="63">
        <f aca="true" t="shared" si="204" ref="G339:N339">G340</f>
        <v>30000</v>
      </c>
      <c r="H339" s="63">
        <f t="shared" si="204"/>
        <v>0</v>
      </c>
      <c r="I339" s="63">
        <f t="shared" si="204"/>
        <v>0</v>
      </c>
      <c r="J339" s="63">
        <f t="shared" si="204"/>
        <v>0</v>
      </c>
      <c r="K339" s="63">
        <f t="shared" si="204"/>
        <v>0</v>
      </c>
      <c r="L339" s="63">
        <f t="shared" si="204"/>
        <v>0</v>
      </c>
      <c r="M339" s="63">
        <f t="shared" si="204"/>
        <v>0</v>
      </c>
      <c r="N339" s="63">
        <f t="shared" si="204"/>
        <v>0</v>
      </c>
    </row>
    <row r="340" spans="1:14" s="96" customFormat="1" ht="15" customHeight="1">
      <c r="A340" s="105"/>
      <c r="B340" s="93" t="s">
        <v>233</v>
      </c>
      <c r="C340" s="94" t="s">
        <v>367</v>
      </c>
      <c r="D340" s="59">
        <v>20000</v>
      </c>
      <c r="E340" s="59">
        <f>F340-D340</f>
        <v>10000</v>
      </c>
      <c r="F340" s="59">
        <f t="shared" si="202"/>
        <v>30000</v>
      </c>
      <c r="G340" s="59">
        <v>30000</v>
      </c>
      <c r="H340" s="59">
        <v>0</v>
      </c>
      <c r="I340" s="59">
        <v>0</v>
      </c>
      <c r="J340" s="59">
        <v>0</v>
      </c>
      <c r="K340" s="59">
        <v>0</v>
      </c>
      <c r="L340" s="59">
        <v>0</v>
      </c>
      <c r="M340" s="59">
        <v>0</v>
      </c>
      <c r="N340" s="59">
        <v>0</v>
      </c>
    </row>
    <row r="341" spans="1:14" s="55" customFormat="1" ht="15" customHeight="1">
      <c r="A341" s="168" t="s">
        <v>16</v>
      </c>
      <c r="B341" s="168" t="s">
        <v>230</v>
      </c>
      <c r="C341" s="169" t="s">
        <v>26</v>
      </c>
      <c r="D341" s="168" t="s">
        <v>753</v>
      </c>
      <c r="E341" s="168" t="s">
        <v>520</v>
      </c>
      <c r="F341" s="170" t="s">
        <v>755</v>
      </c>
      <c r="G341" s="169" t="s">
        <v>754</v>
      </c>
      <c r="H341" s="169"/>
      <c r="I341" s="169"/>
      <c r="J341" s="169"/>
      <c r="K341" s="169"/>
      <c r="L341" s="169"/>
      <c r="M341" s="169"/>
      <c r="N341" s="169"/>
    </row>
    <row r="342" spans="1:14" s="55" customFormat="1" ht="51.75" customHeight="1">
      <c r="A342" s="169"/>
      <c r="B342" s="169"/>
      <c r="C342" s="169"/>
      <c r="D342" s="169"/>
      <c r="E342" s="169"/>
      <c r="F342" s="171"/>
      <c r="G342" s="53" t="s">
        <v>720</v>
      </c>
      <c r="H342" s="53" t="s">
        <v>17</v>
      </c>
      <c r="I342" s="53" t="s">
        <v>163</v>
      </c>
      <c r="J342" s="53" t="s">
        <v>164</v>
      </c>
      <c r="K342" s="53" t="s">
        <v>18</v>
      </c>
      <c r="L342" s="53" t="s">
        <v>721</v>
      </c>
      <c r="M342" s="53" t="s">
        <v>712</v>
      </c>
      <c r="N342" s="53" t="s">
        <v>269</v>
      </c>
    </row>
    <row r="343" spans="1:14" s="55" customFormat="1" ht="10.5" customHeight="1">
      <c r="A343" s="54">
        <v>1</v>
      </c>
      <c r="B343" s="54">
        <v>2</v>
      </c>
      <c r="C343" s="54">
        <v>3</v>
      </c>
      <c r="D343" s="54">
        <v>4</v>
      </c>
      <c r="E343" s="54">
        <v>5</v>
      </c>
      <c r="F343" s="54">
        <v>6</v>
      </c>
      <c r="G343" s="54">
        <v>7</v>
      </c>
      <c r="H343" s="54">
        <v>8</v>
      </c>
      <c r="I343" s="54">
        <v>9</v>
      </c>
      <c r="J343" s="54">
        <v>10</v>
      </c>
      <c r="K343" s="54">
        <v>11</v>
      </c>
      <c r="L343" s="54">
        <v>12</v>
      </c>
      <c r="M343" s="54">
        <v>13</v>
      </c>
      <c r="N343" s="54">
        <v>14</v>
      </c>
    </row>
    <row r="344" spans="1:14" s="11" customFormat="1" ht="24.75" customHeight="1">
      <c r="A344" s="102" t="s">
        <v>80</v>
      </c>
      <c r="B344" s="172" t="s">
        <v>751</v>
      </c>
      <c r="C344" s="173"/>
      <c r="D344" s="14">
        <f>D345</f>
        <v>0</v>
      </c>
      <c r="E344" s="14">
        <f>E345</f>
        <v>250000</v>
      </c>
      <c r="F344" s="115">
        <f t="shared" si="202"/>
        <v>250000</v>
      </c>
      <c r="G344" s="14">
        <f aca="true" t="shared" si="205" ref="G344:N344">G345</f>
        <v>0</v>
      </c>
      <c r="H344" s="14">
        <f t="shared" si="205"/>
        <v>0</v>
      </c>
      <c r="I344" s="14">
        <f t="shared" si="205"/>
        <v>0</v>
      </c>
      <c r="J344" s="14">
        <f t="shared" si="205"/>
        <v>250000</v>
      </c>
      <c r="K344" s="14">
        <f t="shared" si="205"/>
        <v>0</v>
      </c>
      <c r="L344" s="14">
        <f t="shared" si="205"/>
        <v>0</v>
      </c>
      <c r="M344" s="14">
        <f t="shared" si="205"/>
        <v>0</v>
      </c>
      <c r="N344" s="14">
        <f t="shared" si="205"/>
        <v>0</v>
      </c>
    </row>
    <row r="345" spans="1:14" s="11" customFormat="1" ht="18" customHeight="1">
      <c r="A345" s="104"/>
      <c r="B345" s="61" t="s">
        <v>188</v>
      </c>
      <c r="C345" s="61" t="s">
        <v>371</v>
      </c>
      <c r="D345" s="63">
        <f>D346</f>
        <v>0</v>
      </c>
      <c r="E345" s="63">
        <f>E346</f>
        <v>250000</v>
      </c>
      <c r="F345" s="63">
        <f t="shared" si="202"/>
        <v>250000</v>
      </c>
      <c r="G345" s="63">
        <f>G346</f>
        <v>0</v>
      </c>
      <c r="H345" s="63">
        <f aca="true" t="shared" si="206" ref="H345:N345">H346</f>
        <v>0</v>
      </c>
      <c r="I345" s="63">
        <f t="shared" si="206"/>
        <v>0</v>
      </c>
      <c r="J345" s="63">
        <f t="shared" si="206"/>
        <v>250000</v>
      </c>
      <c r="K345" s="63">
        <f t="shared" si="206"/>
        <v>0</v>
      </c>
      <c r="L345" s="63">
        <f t="shared" si="206"/>
        <v>0</v>
      </c>
      <c r="M345" s="63">
        <f t="shared" si="206"/>
        <v>0</v>
      </c>
      <c r="N345" s="63">
        <f t="shared" si="206"/>
        <v>0</v>
      </c>
    </row>
    <row r="346" spans="1:14" s="96" customFormat="1" ht="15" customHeight="1">
      <c r="A346" s="105"/>
      <c r="B346" s="93" t="s">
        <v>99</v>
      </c>
      <c r="C346" s="93" t="s">
        <v>362</v>
      </c>
      <c r="D346" s="59">
        <v>0</v>
      </c>
      <c r="E346" s="59">
        <f>F346-D346</f>
        <v>250000</v>
      </c>
      <c r="F346" s="59">
        <f t="shared" si="202"/>
        <v>250000</v>
      </c>
      <c r="G346" s="59">
        <v>0</v>
      </c>
      <c r="H346" s="59">
        <v>0</v>
      </c>
      <c r="I346" s="59">
        <v>0</v>
      </c>
      <c r="J346" s="59">
        <v>250000</v>
      </c>
      <c r="K346" s="59">
        <v>0</v>
      </c>
      <c r="L346" s="59">
        <v>0</v>
      </c>
      <c r="M346" s="59">
        <v>0</v>
      </c>
      <c r="N346" s="59">
        <v>0</v>
      </c>
    </row>
    <row r="347" spans="1:14" s="11" customFormat="1" ht="30" customHeight="1">
      <c r="A347" s="110"/>
      <c r="B347" s="174" t="s">
        <v>562</v>
      </c>
      <c r="C347" s="175"/>
      <c r="D347" s="15">
        <f>D348+D351+D354+D357+D360+D363+D366</f>
        <v>1265000</v>
      </c>
      <c r="E347" s="15">
        <f>E348+E351+E354+E357+E360+E363+E366</f>
        <v>-34600</v>
      </c>
      <c r="F347" s="15">
        <f aca="true" t="shared" si="207" ref="F347:F354">SUM(G347:N347)</f>
        <v>1230400</v>
      </c>
      <c r="G347" s="15">
        <f aca="true" t="shared" si="208" ref="G347:N347">G348+G351+G354+G357+G360+G363+G366</f>
        <v>1222000</v>
      </c>
      <c r="H347" s="15">
        <f t="shared" si="208"/>
        <v>0</v>
      </c>
      <c r="I347" s="15">
        <f t="shared" si="208"/>
        <v>0</v>
      </c>
      <c r="J347" s="15">
        <f t="shared" si="208"/>
        <v>8400</v>
      </c>
      <c r="K347" s="15">
        <f t="shared" si="208"/>
        <v>0</v>
      </c>
      <c r="L347" s="15">
        <f t="shared" si="208"/>
        <v>0</v>
      </c>
      <c r="M347" s="15">
        <f t="shared" si="208"/>
        <v>0</v>
      </c>
      <c r="N347" s="15">
        <f t="shared" si="208"/>
        <v>0</v>
      </c>
    </row>
    <row r="348" spans="1:14" s="11" customFormat="1" ht="24.75" customHeight="1">
      <c r="A348" s="102" t="s">
        <v>380</v>
      </c>
      <c r="B348" s="172" t="s">
        <v>563</v>
      </c>
      <c r="C348" s="173"/>
      <c r="D348" s="14">
        <f>D349</f>
        <v>755000</v>
      </c>
      <c r="E348" s="14">
        <f>E349</f>
        <v>-40000</v>
      </c>
      <c r="F348" s="115">
        <f t="shared" si="207"/>
        <v>715000</v>
      </c>
      <c r="G348" s="14">
        <f aca="true" t="shared" si="209" ref="G348:N348">G349</f>
        <v>715000</v>
      </c>
      <c r="H348" s="14">
        <f t="shared" si="209"/>
        <v>0</v>
      </c>
      <c r="I348" s="14">
        <f t="shared" si="209"/>
        <v>0</v>
      </c>
      <c r="J348" s="14">
        <f t="shared" si="209"/>
        <v>0</v>
      </c>
      <c r="K348" s="14">
        <f t="shared" si="209"/>
        <v>0</v>
      </c>
      <c r="L348" s="14">
        <f t="shared" si="209"/>
        <v>0</v>
      </c>
      <c r="M348" s="14">
        <f t="shared" si="209"/>
        <v>0</v>
      </c>
      <c r="N348" s="14">
        <f t="shared" si="209"/>
        <v>0</v>
      </c>
    </row>
    <row r="349" spans="1:14" s="11" customFormat="1" ht="18" customHeight="1">
      <c r="A349" s="104"/>
      <c r="B349" s="61">
        <v>37</v>
      </c>
      <c r="C349" s="61" t="s">
        <v>372</v>
      </c>
      <c r="D349" s="63">
        <f>D350</f>
        <v>755000</v>
      </c>
      <c r="E349" s="63">
        <f>E350</f>
        <v>-40000</v>
      </c>
      <c r="F349" s="63">
        <f t="shared" si="207"/>
        <v>715000</v>
      </c>
      <c r="G349" s="63">
        <f aca="true" t="shared" si="210" ref="G349:N349">G350</f>
        <v>715000</v>
      </c>
      <c r="H349" s="63">
        <f t="shared" si="210"/>
        <v>0</v>
      </c>
      <c r="I349" s="63">
        <f t="shared" si="210"/>
        <v>0</v>
      </c>
      <c r="J349" s="63">
        <f t="shared" si="210"/>
        <v>0</v>
      </c>
      <c r="K349" s="63">
        <f t="shared" si="210"/>
        <v>0</v>
      </c>
      <c r="L349" s="63">
        <f t="shared" si="210"/>
        <v>0</v>
      </c>
      <c r="M349" s="63">
        <f t="shared" si="210"/>
        <v>0</v>
      </c>
      <c r="N349" s="63">
        <f t="shared" si="210"/>
        <v>0</v>
      </c>
    </row>
    <row r="350" spans="1:14" s="96" customFormat="1" ht="15" customHeight="1">
      <c r="A350" s="105"/>
      <c r="B350" s="93">
        <v>372</v>
      </c>
      <c r="C350" s="93" t="s">
        <v>373</v>
      </c>
      <c r="D350" s="59">
        <v>755000</v>
      </c>
      <c r="E350" s="59">
        <f>F350-D350</f>
        <v>-40000</v>
      </c>
      <c r="F350" s="59">
        <f t="shared" si="207"/>
        <v>715000</v>
      </c>
      <c r="G350" s="59">
        <v>715000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59">
        <v>0</v>
      </c>
      <c r="N350" s="59">
        <v>0</v>
      </c>
    </row>
    <row r="351" spans="1:14" s="11" customFormat="1" ht="24.75" customHeight="1">
      <c r="A351" s="102" t="s">
        <v>381</v>
      </c>
      <c r="B351" s="172" t="s">
        <v>446</v>
      </c>
      <c r="C351" s="173"/>
      <c r="D351" s="14">
        <f>D352</f>
        <v>40000</v>
      </c>
      <c r="E351" s="14">
        <f>E352</f>
        <v>0</v>
      </c>
      <c r="F351" s="115">
        <f t="shared" si="207"/>
        <v>40000</v>
      </c>
      <c r="G351" s="14">
        <f aca="true" t="shared" si="211" ref="G351:N351">G352</f>
        <v>40000</v>
      </c>
      <c r="H351" s="14">
        <f t="shared" si="211"/>
        <v>0</v>
      </c>
      <c r="I351" s="14">
        <f t="shared" si="211"/>
        <v>0</v>
      </c>
      <c r="J351" s="14">
        <f t="shared" si="211"/>
        <v>0</v>
      </c>
      <c r="K351" s="14">
        <f t="shared" si="211"/>
        <v>0</v>
      </c>
      <c r="L351" s="14">
        <f t="shared" si="211"/>
        <v>0</v>
      </c>
      <c r="M351" s="14">
        <f t="shared" si="211"/>
        <v>0</v>
      </c>
      <c r="N351" s="14">
        <f t="shared" si="211"/>
        <v>0</v>
      </c>
    </row>
    <row r="352" spans="1:14" s="11" customFormat="1" ht="18" customHeight="1">
      <c r="A352" s="104"/>
      <c r="B352" s="61" t="s">
        <v>202</v>
      </c>
      <c r="C352" s="62" t="s">
        <v>366</v>
      </c>
      <c r="D352" s="63">
        <f>D353</f>
        <v>40000</v>
      </c>
      <c r="E352" s="63">
        <f>E353</f>
        <v>0</v>
      </c>
      <c r="F352" s="63">
        <f t="shared" si="207"/>
        <v>40000</v>
      </c>
      <c r="G352" s="63">
        <f aca="true" t="shared" si="212" ref="G352:N352">G353</f>
        <v>40000</v>
      </c>
      <c r="H352" s="63">
        <f t="shared" si="212"/>
        <v>0</v>
      </c>
      <c r="I352" s="63">
        <f t="shared" si="212"/>
        <v>0</v>
      </c>
      <c r="J352" s="63">
        <f t="shared" si="212"/>
        <v>0</v>
      </c>
      <c r="K352" s="63">
        <f t="shared" si="212"/>
        <v>0</v>
      </c>
      <c r="L352" s="63">
        <f t="shared" si="212"/>
        <v>0</v>
      </c>
      <c r="M352" s="63">
        <f t="shared" si="212"/>
        <v>0</v>
      </c>
      <c r="N352" s="63">
        <f t="shared" si="212"/>
        <v>0</v>
      </c>
    </row>
    <row r="353" spans="1:14" s="96" customFormat="1" ht="15" customHeight="1">
      <c r="A353" s="105"/>
      <c r="B353" s="93" t="s">
        <v>203</v>
      </c>
      <c r="C353" s="93" t="s">
        <v>374</v>
      </c>
      <c r="D353" s="59">
        <v>40000</v>
      </c>
      <c r="E353" s="59">
        <f>F353-D353</f>
        <v>0</v>
      </c>
      <c r="F353" s="59">
        <f t="shared" si="207"/>
        <v>40000</v>
      </c>
      <c r="G353" s="59">
        <v>40000</v>
      </c>
      <c r="H353" s="59">
        <v>0</v>
      </c>
      <c r="I353" s="59">
        <v>0</v>
      </c>
      <c r="J353" s="59">
        <v>0</v>
      </c>
      <c r="K353" s="59">
        <v>0</v>
      </c>
      <c r="L353" s="59">
        <v>0</v>
      </c>
      <c r="M353" s="59">
        <v>0</v>
      </c>
      <c r="N353" s="59">
        <v>0</v>
      </c>
    </row>
    <row r="354" spans="1:14" s="11" customFormat="1" ht="24.75" customHeight="1">
      <c r="A354" s="102" t="s">
        <v>381</v>
      </c>
      <c r="B354" s="172" t="s">
        <v>447</v>
      </c>
      <c r="C354" s="173"/>
      <c r="D354" s="14">
        <f>D355</f>
        <v>150000</v>
      </c>
      <c r="E354" s="14">
        <f>E355</f>
        <v>0</v>
      </c>
      <c r="F354" s="115">
        <f t="shared" si="207"/>
        <v>150000</v>
      </c>
      <c r="G354" s="14">
        <f aca="true" t="shared" si="213" ref="G354:N354">G355</f>
        <v>150000</v>
      </c>
      <c r="H354" s="14">
        <f t="shared" si="213"/>
        <v>0</v>
      </c>
      <c r="I354" s="14">
        <f t="shared" si="213"/>
        <v>0</v>
      </c>
      <c r="J354" s="14">
        <f t="shared" si="213"/>
        <v>0</v>
      </c>
      <c r="K354" s="14">
        <f t="shared" si="213"/>
        <v>0</v>
      </c>
      <c r="L354" s="14">
        <f t="shared" si="213"/>
        <v>0</v>
      </c>
      <c r="M354" s="14">
        <f t="shared" si="213"/>
        <v>0</v>
      </c>
      <c r="N354" s="14">
        <f t="shared" si="213"/>
        <v>0</v>
      </c>
    </row>
    <row r="355" spans="1:14" s="11" customFormat="1" ht="18" customHeight="1">
      <c r="A355" s="104"/>
      <c r="B355" s="61">
        <v>37</v>
      </c>
      <c r="C355" s="61" t="s">
        <v>372</v>
      </c>
      <c r="D355" s="63">
        <f>D356</f>
        <v>150000</v>
      </c>
      <c r="E355" s="63">
        <f>E356</f>
        <v>0</v>
      </c>
      <c r="F355" s="63">
        <f aca="true" t="shared" si="214" ref="F355:F365">SUM(G355:N355)</f>
        <v>150000</v>
      </c>
      <c r="G355" s="63">
        <f aca="true" t="shared" si="215" ref="G355:N355">G356</f>
        <v>150000</v>
      </c>
      <c r="H355" s="63">
        <f t="shared" si="215"/>
        <v>0</v>
      </c>
      <c r="I355" s="63">
        <f t="shared" si="215"/>
        <v>0</v>
      </c>
      <c r="J355" s="63">
        <f t="shared" si="215"/>
        <v>0</v>
      </c>
      <c r="K355" s="63">
        <f t="shared" si="215"/>
        <v>0</v>
      </c>
      <c r="L355" s="63">
        <f t="shared" si="215"/>
        <v>0</v>
      </c>
      <c r="M355" s="63">
        <f t="shared" si="215"/>
        <v>0</v>
      </c>
      <c r="N355" s="63">
        <f t="shared" si="215"/>
        <v>0</v>
      </c>
    </row>
    <row r="356" spans="1:14" s="96" customFormat="1" ht="15.75" customHeight="1">
      <c r="A356" s="105"/>
      <c r="B356" s="93">
        <v>372</v>
      </c>
      <c r="C356" s="93" t="s">
        <v>373</v>
      </c>
      <c r="D356" s="59">
        <v>150000</v>
      </c>
      <c r="E356" s="59">
        <f>F356-D356</f>
        <v>0</v>
      </c>
      <c r="F356" s="59">
        <f t="shared" si="214"/>
        <v>150000</v>
      </c>
      <c r="G356" s="59">
        <v>150000</v>
      </c>
      <c r="H356" s="59">
        <v>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</row>
    <row r="357" spans="1:14" s="11" customFormat="1" ht="24.75" customHeight="1">
      <c r="A357" s="102" t="s">
        <v>382</v>
      </c>
      <c r="B357" s="186" t="s">
        <v>752</v>
      </c>
      <c r="C357" s="189"/>
      <c r="D357" s="14">
        <f>D358</f>
        <v>60000</v>
      </c>
      <c r="E357" s="14">
        <f>E358</f>
        <v>0</v>
      </c>
      <c r="F357" s="115">
        <f t="shared" si="214"/>
        <v>60000</v>
      </c>
      <c r="G357" s="14">
        <f aca="true" t="shared" si="216" ref="G357:N357">G358</f>
        <v>60000</v>
      </c>
      <c r="H357" s="14">
        <f t="shared" si="216"/>
        <v>0</v>
      </c>
      <c r="I357" s="14">
        <f t="shared" si="216"/>
        <v>0</v>
      </c>
      <c r="J357" s="14">
        <f t="shared" si="216"/>
        <v>0</v>
      </c>
      <c r="K357" s="14">
        <f t="shared" si="216"/>
        <v>0</v>
      </c>
      <c r="L357" s="14">
        <f t="shared" si="216"/>
        <v>0</v>
      </c>
      <c r="M357" s="14">
        <f t="shared" si="216"/>
        <v>0</v>
      </c>
      <c r="N357" s="14">
        <f t="shared" si="216"/>
        <v>0</v>
      </c>
    </row>
    <row r="358" spans="1:14" s="11" customFormat="1" ht="18" customHeight="1">
      <c r="A358" s="104"/>
      <c r="B358" s="61">
        <v>38</v>
      </c>
      <c r="C358" s="62" t="s">
        <v>354</v>
      </c>
      <c r="D358" s="63">
        <f>D359</f>
        <v>60000</v>
      </c>
      <c r="E358" s="63">
        <f>E359</f>
        <v>0</v>
      </c>
      <c r="F358" s="63">
        <f t="shared" si="214"/>
        <v>60000</v>
      </c>
      <c r="G358" s="63">
        <f>G359</f>
        <v>60000</v>
      </c>
      <c r="H358" s="63">
        <f aca="true" t="shared" si="217" ref="H358:N358">H359</f>
        <v>0</v>
      </c>
      <c r="I358" s="63">
        <f t="shared" si="217"/>
        <v>0</v>
      </c>
      <c r="J358" s="63">
        <f t="shared" si="217"/>
        <v>0</v>
      </c>
      <c r="K358" s="63">
        <f t="shared" si="217"/>
        <v>0</v>
      </c>
      <c r="L358" s="63">
        <f t="shared" si="217"/>
        <v>0</v>
      </c>
      <c r="M358" s="63">
        <f t="shared" si="217"/>
        <v>0</v>
      </c>
      <c r="N358" s="63">
        <f t="shared" si="217"/>
        <v>0</v>
      </c>
    </row>
    <row r="359" spans="1:14" s="96" customFormat="1" ht="15" customHeight="1">
      <c r="A359" s="105"/>
      <c r="B359" s="93">
        <v>381</v>
      </c>
      <c r="C359" s="94" t="s">
        <v>355</v>
      </c>
      <c r="D359" s="59">
        <v>60000</v>
      </c>
      <c r="E359" s="59">
        <f>F359-D359</f>
        <v>0</v>
      </c>
      <c r="F359" s="59">
        <f t="shared" si="214"/>
        <v>60000</v>
      </c>
      <c r="G359" s="59">
        <v>60000</v>
      </c>
      <c r="H359" s="59">
        <v>0</v>
      </c>
      <c r="I359" s="59">
        <v>0</v>
      </c>
      <c r="J359" s="59">
        <v>0</v>
      </c>
      <c r="K359" s="59">
        <v>0</v>
      </c>
      <c r="L359" s="59">
        <v>0</v>
      </c>
      <c r="M359" s="59">
        <v>0</v>
      </c>
      <c r="N359" s="59">
        <v>0</v>
      </c>
    </row>
    <row r="360" spans="1:14" s="11" customFormat="1" ht="24.75" customHeight="1">
      <c r="A360" s="102" t="s">
        <v>383</v>
      </c>
      <c r="B360" s="172" t="s">
        <v>448</v>
      </c>
      <c r="C360" s="173"/>
      <c r="D360" s="14">
        <f>D361</f>
        <v>5000</v>
      </c>
      <c r="E360" s="14">
        <f>E361</f>
        <v>5400</v>
      </c>
      <c r="F360" s="115">
        <f t="shared" si="214"/>
        <v>10400</v>
      </c>
      <c r="G360" s="14">
        <f aca="true" t="shared" si="218" ref="G360:N360">G361</f>
        <v>2000</v>
      </c>
      <c r="H360" s="14">
        <f t="shared" si="218"/>
        <v>0</v>
      </c>
      <c r="I360" s="14">
        <f t="shared" si="218"/>
        <v>0</v>
      </c>
      <c r="J360" s="14">
        <f t="shared" si="218"/>
        <v>8400</v>
      </c>
      <c r="K360" s="14">
        <f t="shared" si="218"/>
        <v>0</v>
      </c>
      <c r="L360" s="14">
        <f t="shared" si="218"/>
        <v>0</v>
      </c>
      <c r="M360" s="14">
        <f t="shared" si="218"/>
        <v>0</v>
      </c>
      <c r="N360" s="14">
        <f t="shared" si="218"/>
        <v>0</v>
      </c>
    </row>
    <row r="361" spans="1:14" s="11" customFormat="1" ht="18" customHeight="1">
      <c r="A361" s="104"/>
      <c r="B361" s="61">
        <v>37</v>
      </c>
      <c r="C361" s="61" t="s">
        <v>372</v>
      </c>
      <c r="D361" s="63">
        <f>D362</f>
        <v>5000</v>
      </c>
      <c r="E361" s="63">
        <f>E362</f>
        <v>5400</v>
      </c>
      <c r="F361" s="63">
        <f t="shared" si="214"/>
        <v>10400</v>
      </c>
      <c r="G361" s="63">
        <f>G362</f>
        <v>2000</v>
      </c>
      <c r="H361" s="63">
        <f aca="true" t="shared" si="219" ref="H361:N361">H362</f>
        <v>0</v>
      </c>
      <c r="I361" s="63">
        <f t="shared" si="219"/>
        <v>0</v>
      </c>
      <c r="J361" s="63">
        <f t="shared" si="219"/>
        <v>8400</v>
      </c>
      <c r="K361" s="63">
        <f t="shared" si="219"/>
        <v>0</v>
      </c>
      <c r="L361" s="63">
        <f t="shared" si="219"/>
        <v>0</v>
      </c>
      <c r="M361" s="63">
        <f t="shared" si="219"/>
        <v>0</v>
      </c>
      <c r="N361" s="63">
        <f t="shared" si="219"/>
        <v>0</v>
      </c>
    </row>
    <row r="362" spans="1:14" s="96" customFormat="1" ht="15" customHeight="1">
      <c r="A362" s="105"/>
      <c r="B362" s="93">
        <v>372</v>
      </c>
      <c r="C362" s="93" t="s">
        <v>373</v>
      </c>
      <c r="D362" s="59">
        <v>5000</v>
      </c>
      <c r="E362" s="59">
        <f>F362-D362</f>
        <v>5400</v>
      </c>
      <c r="F362" s="59">
        <f t="shared" si="214"/>
        <v>10400</v>
      </c>
      <c r="G362" s="59">
        <v>2000</v>
      </c>
      <c r="H362" s="59">
        <v>0</v>
      </c>
      <c r="I362" s="59">
        <v>0</v>
      </c>
      <c r="J362" s="59">
        <v>8400</v>
      </c>
      <c r="K362" s="59">
        <v>0</v>
      </c>
      <c r="L362" s="59">
        <v>0</v>
      </c>
      <c r="M362" s="59">
        <v>0</v>
      </c>
      <c r="N362" s="59">
        <v>0</v>
      </c>
    </row>
    <row r="363" spans="1:14" s="11" customFormat="1" ht="24.75" customHeight="1">
      <c r="A363" s="102" t="s">
        <v>384</v>
      </c>
      <c r="B363" s="172" t="s">
        <v>449</v>
      </c>
      <c r="C363" s="173"/>
      <c r="D363" s="14">
        <f>D364</f>
        <v>255000</v>
      </c>
      <c r="E363" s="14">
        <f>E364</f>
        <v>0</v>
      </c>
      <c r="F363" s="115">
        <f t="shared" si="214"/>
        <v>255000</v>
      </c>
      <c r="G363" s="14">
        <f aca="true" t="shared" si="220" ref="G363:N363">G364</f>
        <v>255000</v>
      </c>
      <c r="H363" s="14">
        <f t="shared" si="220"/>
        <v>0</v>
      </c>
      <c r="I363" s="14">
        <f t="shared" si="220"/>
        <v>0</v>
      </c>
      <c r="J363" s="14">
        <f t="shared" si="220"/>
        <v>0</v>
      </c>
      <c r="K363" s="14">
        <f t="shared" si="220"/>
        <v>0</v>
      </c>
      <c r="L363" s="14">
        <f t="shared" si="220"/>
        <v>0</v>
      </c>
      <c r="M363" s="14">
        <f t="shared" si="220"/>
        <v>0</v>
      </c>
      <c r="N363" s="14">
        <f t="shared" si="220"/>
        <v>0</v>
      </c>
    </row>
    <row r="364" spans="1:14" s="11" customFormat="1" ht="18" customHeight="1">
      <c r="A364" s="104"/>
      <c r="B364" s="61">
        <v>38</v>
      </c>
      <c r="C364" s="62" t="s">
        <v>354</v>
      </c>
      <c r="D364" s="63">
        <f>D365</f>
        <v>255000</v>
      </c>
      <c r="E364" s="63">
        <f>E365</f>
        <v>0</v>
      </c>
      <c r="F364" s="63">
        <f t="shared" si="214"/>
        <v>255000</v>
      </c>
      <c r="G364" s="63">
        <f>G365</f>
        <v>255000</v>
      </c>
      <c r="H364" s="63">
        <f aca="true" t="shared" si="221" ref="H364:N364">H365</f>
        <v>0</v>
      </c>
      <c r="I364" s="63">
        <f t="shared" si="221"/>
        <v>0</v>
      </c>
      <c r="J364" s="63">
        <f t="shared" si="221"/>
        <v>0</v>
      </c>
      <c r="K364" s="63">
        <f t="shared" si="221"/>
        <v>0</v>
      </c>
      <c r="L364" s="63">
        <f t="shared" si="221"/>
        <v>0</v>
      </c>
      <c r="M364" s="63">
        <f t="shared" si="221"/>
        <v>0</v>
      </c>
      <c r="N364" s="63">
        <f t="shared" si="221"/>
        <v>0</v>
      </c>
    </row>
    <row r="365" spans="1:14" s="96" customFormat="1" ht="15" customHeight="1">
      <c r="A365" s="105"/>
      <c r="B365" s="93">
        <v>381</v>
      </c>
      <c r="C365" s="94" t="s">
        <v>355</v>
      </c>
      <c r="D365" s="59">
        <v>255000</v>
      </c>
      <c r="E365" s="59">
        <f>F365-D365</f>
        <v>0</v>
      </c>
      <c r="F365" s="59">
        <f t="shared" si="214"/>
        <v>255000</v>
      </c>
      <c r="G365" s="59">
        <v>255000</v>
      </c>
      <c r="H365" s="59">
        <v>0</v>
      </c>
      <c r="I365" s="59">
        <v>0</v>
      </c>
      <c r="J365" s="59">
        <v>0</v>
      </c>
      <c r="K365" s="59">
        <v>0</v>
      </c>
      <c r="L365" s="59">
        <v>0</v>
      </c>
      <c r="M365" s="59">
        <v>0</v>
      </c>
      <c r="N365" s="59">
        <v>0</v>
      </c>
    </row>
    <row r="366" spans="1:14" s="11" customFormat="1" ht="24.75" customHeight="1">
      <c r="A366" s="102" t="s">
        <v>385</v>
      </c>
      <c r="B366" s="172" t="s">
        <v>564</v>
      </c>
      <c r="C366" s="173"/>
      <c r="D366" s="14">
        <f>D367</f>
        <v>0</v>
      </c>
      <c r="E366" s="14">
        <f>E367</f>
        <v>0</v>
      </c>
      <c r="F366" s="115">
        <f aca="true" t="shared" si="222" ref="F366:F386">SUM(G366:N366)</f>
        <v>0</v>
      </c>
      <c r="G366" s="14">
        <f aca="true" t="shared" si="223" ref="G366:N366">G367</f>
        <v>0</v>
      </c>
      <c r="H366" s="14">
        <f t="shared" si="223"/>
        <v>0</v>
      </c>
      <c r="I366" s="14">
        <f t="shared" si="223"/>
        <v>0</v>
      </c>
      <c r="J366" s="14">
        <f t="shared" si="223"/>
        <v>0</v>
      </c>
      <c r="K366" s="14">
        <f t="shared" si="223"/>
        <v>0</v>
      </c>
      <c r="L366" s="14">
        <f t="shared" si="223"/>
        <v>0</v>
      </c>
      <c r="M366" s="14">
        <f t="shared" si="223"/>
        <v>0</v>
      </c>
      <c r="N366" s="14">
        <f t="shared" si="223"/>
        <v>0</v>
      </c>
    </row>
    <row r="367" spans="1:14" s="11" customFormat="1" ht="18" customHeight="1">
      <c r="A367" s="104"/>
      <c r="B367" s="61">
        <v>42</v>
      </c>
      <c r="C367" s="61" t="s">
        <v>370</v>
      </c>
      <c r="D367" s="63">
        <f aca="true" t="shared" si="224" ref="D367:N367">D368</f>
        <v>0</v>
      </c>
      <c r="E367" s="63">
        <f t="shared" si="224"/>
        <v>0</v>
      </c>
      <c r="F367" s="63">
        <f t="shared" si="222"/>
        <v>0</v>
      </c>
      <c r="G367" s="63">
        <f t="shared" si="224"/>
        <v>0</v>
      </c>
      <c r="H367" s="63">
        <f t="shared" si="224"/>
        <v>0</v>
      </c>
      <c r="I367" s="63">
        <f t="shared" si="224"/>
        <v>0</v>
      </c>
      <c r="J367" s="63">
        <f t="shared" si="224"/>
        <v>0</v>
      </c>
      <c r="K367" s="63">
        <f t="shared" si="224"/>
        <v>0</v>
      </c>
      <c r="L367" s="63">
        <f t="shared" si="224"/>
        <v>0</v>
      </c>
      <c r="M367" s="63">
        <f t="shared" si="224"/>
        <v>0</v>
      </c>
      <c r="N367" s="63">
        <f t="shared" si="224"/>
        <v>0</v>
      </c>
    </row>
    <row r="368" spans="1:14" s="96" customFormat="1" ht="15" customHeight="1">
      <c r="A368" s="105"/>
      <c r="B368" s="93">
        <v>421</v>
      </c>
      <c r="C368" s="93" t="s">
        <v>362</v>
      </c>
      <c r="D368" s="59">
        <v>0</v>
      </c>
      <c r="E368" s="59">
        <f>F368-D368</f>
        <v>0</v>
      </c>
      <c r="F368" s="59">
        <f t="shared" si="222"/>
        <v>0</v>
      </c>
      <c r="G368" s="59">
        <v>0</v>
      </c>
      <c r="H368" s="59">
        <v>0</v>
      </c>
      <c r="I368" s="59">
        <v>0</v>
      </c>
      <c r="J368" s="59">
        <v>0</v>
      </c>
      <c r="K368" s="59">
        <v>0</v>
      </c>
      <c r="L368" s="59">
        <v>0</v>
      </c>
      <c r="M368" s="59">
        <v>0</v>
      </c>
      <c r="N368" s="59">
        <v>0</v>
      </c>
    </row>
    <row r="369" spans="1:14" s="96" customFormat="1" ht="15" customHeight="1">
      <c r="A369" s="147"/>
      <c r="B369" s="148"/>
      <c r="C369" s="148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</row>
    <row r="370" spans="1:14" s="96" customFormat="1" ht="15" customHeight="1">
      <c r="A370" s="147"/>
      <c r="B370" s="148"/>
      <c r="C370" s="148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</row>
    <row r="371" spans="1:14" s="96" customFormat="1" ht="15" customHeight="1">
      <c r="A371" s="147"/>
      <c r="B371" s="148"/>
      <c r="C371" s="148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</row>
    <row r="372" ht="43.5" customHeight="1"/>
    <row r="373" spans="1:14" s="55" customFormat="1" ht="15" customHeight="1">
      <c r="A373" s="168" t="s">
        <v>16</v>
      </c>
      <c r="B373" s="168" t="s">
        <v>230</v>
      </c>
      <c r="C373" s="169" t="s">
        <v>26</v>
      </c>
      <c r="D373" s="168" t="s">
        <v>753</v>
      </c>
      <c r="E373" s="168" t="s">
        <v>520</v>
      </c>
      <c r="F373" s="170" t="s">
        <v>755</v>
      </c>
      <c r="G373" s="169" t="s">
        <v>754</v>
      </c>
      <c r="H373" s="169"/>
      <c r="I373" s="169"/>
      <c r="J373" s="169"/>
      <c r="K373" s="169"/>
      <c r="L373" s="169"/>
      <c r="M373" s="169"/>
      <c r="N373" s="169"/>
    </row>
    <row r="374" spans="1:14" s="55" customFormat="1" ht="54" customHeight="1">
      <c r="A374" s="169"/>
      <c r="B374" s="169"/>
      <c r="C374" s="169"/>
      <c r="D374" s="169"/>
      <c r="E374" s="169"/>
      <c r="F374" s="171"/>
      <c r="G374" s="53" t="s">
        <v>720</v>
      </c>
      <c r="H374" s="53" t="s">
        <v>17</v>
      </c>
      <c r="I374" s="53" t="s">
        <v>163</v>
      </c>
      <c r="J374" s="53" t="s">
        <v>164</v>
      </c>
      <c r="K374" s="53" t="s">
        <v>18</v>
      </c>
      <c r="L374" s="53" t="s">
        <v>721</v>
      </c>
      <c r="M374" s="53" t="s">
        <v>712</v>
      </c>
      <c r="N374" s="53" t="s">
        <v>269</v>
      </c>
    </row>
    <row r="375" spans="1:14" s="55" customFormat="1" ht="10.5" customHeight="1">
      <c r="A375" s="54">
        <v>1</v>
      </c>
      <c r="B375" s="54">
        <v>2</v>
      </c>
      <c r="C375" s="54">
        <v>3</v>
      </c>
      <c r="D375" s="54">
        <v>4</v>
      </c>
      <c r="E375" s="54">
        <v>5</v>
      </c>
      <c r="F375" s="54">
        <v>6</v>
      </c>
      <c r="G375" s="54">
        <v>7</v>
      </c>
      <c r="H375" s="54">
        <v>8</v>
      </c>
      <c r="I375" s="54">
        <v>9</v>
      </c>
      <c r="J375" s="54">
        <v>10</v>
      </c>
      <c r="K375" s="54">
        <v>11</v>
      </c>
      <c r="L375" s="54">
        <v>12</v>
      </c>
      <c r="M375" s="54">
        <v>13</v>
      </c>
      <c r="N375" s="54">
        <v>14</v>
      </c>
    </row>
    <row r="376" spans="1:14" s="11" customFormat="1" ht="36" customHeight="1">
      <c r="A376" s="102"/>
      <c r="B376" s="203" t="s">
        <v>171</v>
      </c>
      <c r="C376" s="204"/>
      <c r="D376" s="118">
        <f>D377</f>
        <v>4333600</v>
      </c>
      <c r="E376" s="118">
        <f>E377</f>
        <v>719950</v>
      </c>
      <c r="F376" s="118">
        <f t="shared" si="222"/>
        <v>5053550</v>
      </c>
      <c r="G376" s="118">
        <f>G377</f>
        <v>3923450</v>
      </c>
      <c r="H376" s="118">
        <f aca="true" t="shared" si="225" ref="H376:N376">H377</f>
        <v>8100</v>
      </c>
      <c r="I376" s="118">
        <f t="shared" si="225"/>
        <v>800000</v>
      </c>
      <c r="J376" s="118">
        <f t="shared" si="225"/>
        <v>212000</v>
      </c>
      <c r="K376" s="118">
        <f t="shared" si="225"/>
        <v>10000</v>
      </c>
      <c r="L376" s="118">
        <f t="shared" si="225"/>
        <v>0</v>
      </c>
      <c r="M376" s="118">
        <f t="shared" si="225"/>
        <v>0</v>
      </c>
      <c r="N376" s="118">
        <f t="shared" si="225"/>
        <v>100000</v>
      </c>
    </row>
    <row r="377" spans="1:14" s="11" customFormat="1" ht="30" customHeight="1">
      <c r="A377" s="111"/>
      <c r="B377" s="178" t="s">
        <v>198</v>
      </c>
      <c r="C377" s="179"/>
      <c r="D377" s="15">
        <f>D378+D394+D397</f>
        <v>4333600</v>
      </c>
      <c r="E377" s="15">
        <f>E378+E394+E397</f>
        <v>719950</v>
      </c>
      <c r="F377" s="15">
        <f t="shared" si="222"/>
        <v>5053550</v>
      </c>
      <c r="G377" s="15">
        <f aca="true" t="shared" si="226" ref="G377:N377">G378+G394+G397</f>
        <v>3923450</v>
      </c>
      <c r="H377" s="15">
        <f t="shared" si="226"/>
        <v>8100</v>
      </c>
      <c r="I377" s="15">
        <f t="shared" si="226"/>
        <v>800000</v>
      </c>
      <c r="J377" s="15">
        <f t="shared" si="226"/>
        <v>212000</v>
      </c>
      <c r="K377" s="15">
        <f t="shared" si="226"/>
        <v>10000</v>
      </c>
      <c r="L377" s="15">
        <f t="shared" si="226"/>
        <v>0</v>
      </c>
      <c r="M377" s="15">
        <f t="shared" si="226"/>
        <v>0</v>
      </c>
      <c r="N377" s="15">
        <f t="shared" si="226"/>
        <v>100000</v>
      </c>
    </row>
    <row r="378" spans="1:14" s="11" customFormat="1" ht="24.75" customHeight="1">
      <c r="A378" s="102" t="s">
        <v>79</v>
      </c>
      <c r="B378" s="172" t="s">
        <v>201</v>
      </c>
      <c r="C378" s="173"/>
      <c r="D378" s="14">
        <f>D379+D391</f>
        <v>4333600</v>
      </c>
      <c r="E378" s="14">
        <f>E379+E391</f>
        <v>134950</v>
      </c>
      <c r="F378" s="115">
        <f t="shared" si="222"/>
        <v>4468550</v>
      </c>
      <c r="G378" s="14">
        <f aca="true" t="shared" si="227" ref="G378:N378">G379+G391</f>
        <v>3538450</v>
      </c>
      <c r="H378" s="14">
        <f t="shared" si="227"/>
        <v>8100</v>
      </c>
      <c r="I378" s="14">
        <f t="shared" si="227"/>
        <v>800000</v>
      </c>
      <c r="J378" s="14">
        <f t="shared" si="227"/>
        <v>12000</v>
      </c>
      <c r="K378" s="14">
        <f t="shared" si="227"/>
        <v>10000</v>
      </c>
      <c r="L378" s="14">
        <f t="shared" si="227"/>
        <v>0</v>
      </c>
      <c r="M378" s="14">
        <f t="shared" si="227"/>
        <v>0</v>
      </c>
      <c r="N378" s="14">
        <f t="shared" si="227"/>
        <v>100000</v>
      </c>
    </row>
    <row r="379" spans="1:14" s="11" customFormat="1" ht="21" customHeight="1">
      <c r="A379" s="104"/>
      <c r="B379" s="61">
        <v>3</v>
      </c>
      <c r="C379" s="62" t="s">
        <v>3</v>
      </c>
      <c r="D379" s="63">
        <f>D380+D384+D389</f>
        <v>4297500</v>
      </c>
      <c r="E379" s="63">
        <f>E380+E384+E389</f>
        <v>116450</v>
      </c>
      <c r="F379" s="63">
        <f>SUM(G379:N379)</f>
        <v>4413950</v>
      </c>
      <c r="G379" s="63">
        <f>G380+G384+G389</f>
        <v>3538450</v>
      </c>
      <c r="H379" s="63">
        <f aca="true" t="shared" si="228" ref="H379:N379">H380+H384+H389</f>
        <v>0</v>
      </c>
      <c r="I379" s="63">
        <f t="shared" si="228"/>
        <v>755500</v>
      </c>
      <c r="J379" s="63">
        <f t="shared" si="228"/>
        <v>10000</v>
      </c>
      <c r="K379" s="63">
        <f t="shared" si="228"/>
        <v>10000</v>
      </c>
      <c r="L379" s="63">
        <f t="shared" si="228"/>
        <v>0</v>
      </c>
      <c r="M379" s="63">
        <f t="shared" si="228"/>
        <v>0</v>
      </c>
      <c r="N379" s="63">
        <f t="shared" si="228"/>
        <v>100000</v>
      </c>
    </row>
    <row r="380" spans="1:14" s="11" customFormat="1" ht="18" customHeight="1">
      <c r="A380" s="104"/>
      <c r="B380" s="61">
        <v>31</v>
      </c>
      <c r="C380" s="61" t="s">
        <v>9</v>
      </c>
      <c r="D380" s="63">
        <f>D381+D382+D383</f>
        <v>3253000</v>
      </c>
      <c r="E380" s="63">
        <f>E381+E382+E383</f>
        <v>97950</v>
      </c>
      <c r="F380" s="63">
        <f t="shared" si="222"/>
        <v>3350950</v>
      </c>
      <c r="G380" s="63">
        <f>G381+G382+G383</f>
        <v>3347950</v>
      </c>
      <c r="H380" s="63">
        <f aca="true" t="shared" si="229" ref="H380:N380">H381+H382+H383</f>
        <v>0</v>
      </c>
      <c r="I380" s="63">
        <f t="shared" si="229"/>
        <v>3000</v>
      </c>
      <c r="J380" s="63">
        <f t="shared" si="229"/>
        <v>0</v>
      </c>
      <c r="K380" s="63">
        <f t="shared" si="229"/>
        <v>0</v>
      </c>
      <c r="L380" s="63">
        <f t="shared" si="229"/>
        <v>0</v>
      </c>
      <c r="M380" s="63">
        <f t="shared" si="229"/>
        <v>0</v>
      </c>
      <c r="N380" s="63">
        <f t="shared" si="229"/>
        <v>0</v>
      </c>
    </row>
    <row r="381" spans="1:14" s="96" customFormat="1" ht="15" customHeight="1">
      <c r="A381" s="105"/>
      <c r="B381" s="93">
        <v>311</v>
      </c>
      <c r="C381" s="93" t="s">
        <v>339</v>
      </c>
      <c r="D381" s="59">
        <v>2700000</v>
      </c>
      <c r="E381" s="59">
        <f>F381-D381</f>
        <v>30000</v>
      </c>
      <c r="F381" s="59">
        <f t="shared" si="222"/>
        <v>2730000</v>
      </c>
      <c r="G381" s="59">
        <v>2730000</v>
      </c>
      <c r="H381" s="57">
        <v>0</v>
      </c>
      <c r="I381" s="57">
        <v>0</v>
      </c>
      <c r="J381" s="57">
        <v>0</v>
      </c>
      <c r="K381" s="57">
        <v>0</v>
      </c>
      <c r="L381" s="57">
        <v>0</v>
      </c>
      <c r="M381" s="57">
        <v>0</v>
      </c>
      <c r="N381" s="57">
        <v>0</v>
      </c>
    </row>
    <row r="382" spans="1:14" s="96" customFormat="1" ht="15" customHeight="1">
      <c r="A382" s="105"/>
      <c r="B382" s="93">
        <v>312</v>
      </c>
      <c r="C382" s="93" t="s">
        <v>340</v>
      </c>
      <c r="D382" s="59">
        <v>107500</v>
      </c>
      <c r="E382" s="59">
        <f>F382-D382</f>
        <v>63000</v>
      </c>
      <c r="F382" s="59">
        <f t="shared" si="222"/>
        <v>170500</v>
      </c>
      <c r="G382" s="59">
        <v>167500</v>
      </c>
      <c r="H382" s="57">
        <v>0</v>
      </c>
      <c r="I382" s="59">
        <v>3000</v>
      </c>
      <c r="J382" s="57">
        <v>0</v>
      </c>
      <c r="K382" s="57">
        <v>0</v>
      </c>
      <c r="L382" s="57">
        <v>0</v>
      </c>
      <c r="M382" s="57">
        <v>0</v>
      </c>
      <c r="N382" s="57">
        <v>0</v>
      </c>
    </row>
    <row r="383" spans="1:14" s="96" customFormat="1" ht="15" customHeight="1">
      <c r="A383" s="105"/>
      <c r="B383" s="93">
        <v>313</v>
      </c>
      <c r="C383" s="93" t="s">
        <v>341</v>
      </c>
      <c r="D383" s="59">
        <v>445500</v>
      </c>
      <c r="E383" s="59">
        <f>F383-D383</f>
        <v>4950</v>
      </c>
      <c r="F383" s="59">
        <f t="shared" si="222"/>
        <v>450450</v>
      </c>
      <c r="G383" s="59">
        <v>450450</v>
      </c>
      <c r="H383" s="59">
        <v>0</v>
      </c>
      <c r="I383" s="59">
        <v>0</v>
      </c>
      <c r="J383" s="59">
        <v>0</v>
      </c>
      <c r="K383" s="59">
        <v>0</v>
      </c>
      <c r="L383" s="59">
        <v>0</v>
      </c>
      <c r="M383" s="59">
        <v>0</v>
      </c>
      <c r="N383" s="59">
        <v>0</v>
      </c>
    </row>
    <row r="384" spans="1:14" s="11" customFormat="1" ht="18" customHeight="1">
      <c r="A384" s="104"/>
      <c r="B384" s="61">
        <v>32</v>
      </c>
      <c r="C384" s="61" t="s">
        <v>11</v>
      </c>
      <c r="D384" s="63">
        <f>SUM(D385:D388)</f>
        <v>1024500</v>
      </c>
      <c r="E384" s="63">
        <f>SUM(E385:E388)</f>
        <v>13500</v>
      </c>
      <c r="F384" s="63">
        <f t="shared" si="222"/>
        <v>1038000</v>
      </c>
      <c r="G384" s="63">
        <f aca="true" t="shared" si="230" ref="G384:N384">SUM(G385:G388)</f>
        <v>190500</v>
      </c>
      <c r="H384" s="63">
        <f t="shared" si="230"/>
        <v>0</v>
      </c>
      <c r="I384" s="63">
        <f t="shared" si="230"/>
        <v>727500</v>
      </c>
      <c r="J384" s="63">
        <f t="shared" si="230"/>
        <v>10000</v>
      </c>
      <c r="K384" s="63">
        <f t="shared" si="230"/>
        <v>10000</v>
      </c>
      <c r="L384" s="63">
        <f t="shared" si="230"/>
        <v>0</v>
      </c>
      <c r="M384" s="63">
        <f t="shared" si="230"/>
        <v>0</v>
      </c>
      <c r="N384" s="63">
        <f t="shared" si="230"/>
        <v>100000</v>
      </c>
    </row>
    <row r="385" spans="1:14" s="96" customFormat="1" ht="15" customHeight="1">
      <c r="A385" s="105"/>
      <c r="B385" s="97">
        <v>321</v>
      </c>
      <c r="C385" s="93" t="s">
        <v>375</v>
      </c>
      <c r="D385" s="59">
        <v>170000</v>
      </c>
      <c r="E385" s="59">
        <f>F385-D385</f>
        <v>-5000</v>
      </c>
      <c r="F385" s="59">
        <f t="shared" si="222"/>
        <v>165000</v>
      </c>
      <c r="G385" s="59">
        <v>150000</v>
      </c>
      <c r="H385" s="59">
        <v>0</v>
      </c>
      <c r="I385" s="59">
        <v>15000</v>
      </c>
      <c r="J385" s="59">
        <v>0</v>
      </c>
      <c r="K385" s="59">
        <v>0</v>
      </c>
      <c r="L385" s="59">
        <v>0</v>
      </c>
      <c r="M385" s="59">
        <v>0</v>
      </c>
      <c r="N385" s="59">
        <v>0</v>
      </c>
    </row>
    <row r="386" spans="1:14" s="96" customFormat="1" ht="15" customHeight="1">
      <c r="A386" s="106"/>
      <c r="B386" s="94">
        <v>322</v>
      </c>
      <c r="C386" s="94" t="s">
        <v>343</v>
      </c>
      <c r="D386" s="59">
        <v>537000</v>
      </c>
      <c r="E386" s="59">
        <f>F386-D386</f>
        <v>35000</v>
      </c>
      <c r="F386" s="59">
        <f t="shared" si="222"/>
        <v>572000</v>
      </c>
      <c r="G386" s="59">
        <v>5000</v>
      </c>
      <c r="H386" s="59">
        <v>0</v>
      </c>
      <c r="I386" s="59">
        <v>517000</v>
      </c>
      <c r="J386" s="59">
        <v>10000</v>
      </c>
      <c r="K386" s="59">
        <v>10000</v>
      </c>
      <c r="L386" s="59">
        <v>0</v>
      </c>
      <c r="M386" s="59">
        <v>0</v>
      </c>
      <c r="N386" s="59">
        <v>30000</v>
      </c>
    </row>
    <row r="387" spans="1:14" s="96" customFormat="1" ht="15" customHeight="1">
      <c r="A387" s="106"/>
      <c r="B387" s="94">
        <v>323</v>
      </c>
      <c r="C387" s="94" t="s">
        <v>349</v>
      </c>
      <c r="D387" s="59">
        <v>220000</v>
      </c>
      <c r="E387" s="59">
        <f>F387-D387</f>
        <v>-16500</v>
      </c>
      <c r="F387" s="59">
        <f aca="true" t="shared" si="231" ref="F387:F396">SUM(G387:N387)</f>
        <v>203500</v>
      </c>
      <c r="G387" s="59">
        <v>0</v>
      </c>
      <c r="H387" s="59">
        <v>0</v>
      </c>
      <c r="I387" s="59">
        <v>133500</v>
      </c>
      <c r="J387" s="59">
        <v>0</v>
      </c>
      <c r="K387" s="59">
        <v>0</v>
      </c>
      <c r="L387" s="59">
        <v>0</v>
      </c>
      <c r="M387" s="59">
        <v>0</v>
      </c>
      <c r="N387" s="59">
        <v>70000</v>
      </c>
    </row>
    <row r="388" spans="1:14" s="96" customFormat="1" ht="15" customHeight="1">
      <c r="A388" s="105"/>
      <c r="B388" s="93">
        <v>329</v>
      </c>
      <c r="C388" s="93" t="s">
        <v>344</v>
      </c>
      <c r="D388" s="59">
        <v>97500</v>
      </c>
      <c r="E388" s="59">
        <f>F388-D388</f>
        <v>0</v>
      </c>
      <c r="F388" s="59">
        <f t="shared" si="231"/>
        <v>97500</v>
      </c>
      <c r="G388" s="59">
        <v>35500</v>
      </c>
      <c r="H388" s="59">
        <v>0</v>
      </c>
      <c r="I388" s="59">
        <v>62000</v>
      </c>
      <c r="J388" s="59">
        <v>0</v>
      </c>
      <c r="K388" s="59">
        <v>0</v>
      </c>
      <c r="L388" s="59">
        <v>0</v>
      </c>
      <c r="M388" s="59">
        <v>0</v>
      </c>
      <c r="N388" s="59">
        <v>0</v>
      </c>
    </row>
    <row r="389" spans="1:14" s="11" customFormat="1" ht="18" customHeight="1">
      <c r="A389" s="104"/>
      <c r="B389" s="61" t="s">
        <v>281</v>
      </c>
      <c r="C389" s="61" t="s">
        <v>352</v>
      </c>
      <c r="D389" s="63">
        <f>D390</f>
        <v>20000</v>
      </c>
      <c r="E389" s="63">
        <f>E390</f>
        <v>5000</v>
      </c>
      <c r="F389" s="63">
        <f t="shared" si="231"/>
        <v>25000</v>
      </c>
      <c r="G389" s="63">
        <f>G390</f>
        <v>0</v>
      </c>
      <c r="H389" s="63">
        <f aca="true" t="shared" si="232" ref="H389:N389">H390</f>
        <v>0</v>
      </c>
      <c r="I389" s="63">
        <f t="shared" si="232"/>
        <v>25000</v>
      </c>
      <c r="J389" s="63">
        <f t="shared" si="232"/>
        <v>0</v>
      </c>
      <c r="K389" s="63">
        <f t="shared" si="232"/>
        <v>0</v>
      </c>
      <c r="L389" s="63">
        <f t="shared" si="232"/>
        <v>0</v>
      </c>
      <c r="M389" s="63">
        <f t="shared" si="232"/>
        <v>0</v>
      </c>
      <c r="N389" s="63">
        <f t="shared" si="232"/>
        <v>0</v>
      </c>
    </row>
    <row r="390" spans="1:14" s="96" customFormat="1" ht="15" customHeight="1">
      <c r="A390" s="105"/>
      <c r="B390" s="97">
        <v>343</v>
      </c>
      <c r="C390" s="93" t="s">
        <v>353</v>
      </c>
      <c r="D390" s="59">
        <v>20000</v>
      </c>
      <c r="E390" s="59">
        <f>F390-D390</f>
        <v>5000</v>
      </c>
      <c r="F390" s="59">
        <f t="shared" si="231"/>
        <v>25000</v>
      </c>
      <c r="G390" s="59">
        <v>0</v>
      </c>
      <c r="H390" s="59">
        <v>0</v>
      </c>
      <c r="I390" s="59">
        <v>25000</v>
      </c>
      <c r="J390" s="59">
        <v>0</v>
      </c>
      <c r="K390" s="59">
        <v>0</v>
      </c>
      <c r="L390" s="59">
        <v>0</v>
      </c>
      <c r="M390" s="59">
        <v>0</v>
      </c>
      <c r="N390" s="59">
        <v>0</v>
      </c>
    </row>
    <row r="391" spans="1:14" s="11" customFormat="1" ht="18" customHeight="1">
      <c r="A391" s="104"/>
      <c r="B391" s="61" t="s">
        <v>188</v>
      </c>
      <c r="C391" s="61" t="s">
        <v>348</v>
      </c>
      <c r="D391" s="63">
        <f>D392+D393</f>
        <v>36100</v>
      </c>
      <c r="E391" s="63">
        <f>E392+E393</f>
        <v>18500</v>
      </c>
      <c r="F391" s="63">
        <f t="shared" si="231"/>
        <v>54600</v>
      </c>
      <c r="G391" s="63">
        <f>G392+G393</f>
        <v>0</v>
      </c>
      <c r="H391" s="63">
        <f aca="true" t="shared" si="233" ref="H391:N391">H392+H393</f>
        <v>8100</v>
      </c>
      <c r="I391" s="63">
        <f t="shared" si="233"/>
        <v>44500</v>
      </c>
      <c r="J391" s="63">
        <f t="shared" si="233"/>
        <v>2000</v>
      </c>
      <c r="K391" s="63">
        <f t="shared" si="233"/>
        <v>0</v>
      </c>
      <c r="L391" s="63">
        <f t="shared" si="233"/>
        <v>0</v>
      </c>
      <c r="M391" s="63">
        <f t="shared" si="233"/>
        <v>0</v>
      </c>
      <c r="N391" s="63">
        <f t="shared" si="233"/>
        <v>0</v>
      </c>
    </row>
    <row r="392" spans="1:14" s="96" customFormat="1" ht="15" customHeight="1">
      <c r="A392" s="105"/>
      <c r="B392" s="93" t="s">
        <v>98</v>
      </c>
      <c r="C392" s="93" t="s">
        <v>346</v>
      </c>
      <c r="D392" s="59">
        <v>31100</v>
      </c>
      <c r="E392" s="59">
        <f>F392-D392</f>
        <v>18500</v>
      </c>
      <c r="F392" s="59">
        <f t="shared" si="231"/>
        <v>49600</v>
      </c>
      <c r="G392" s="59">
        <v>0</v>
      </c>
      <c r="H392" s="59">
        <v>8100</v>
      </c>
      <c r="I392" s="59">
        <v>39500</v>
      </c>
      <c r="J392" s="59">
        <v>2000</v>
      </c>
      <c r="K392" s="59">
        <v>0</v>
      </c>
      <c r="L392" s="57">
        <v>0</v>
      </c>
      <c r="M392" s="57">
        <v>0</v>
      </c>
      <c r="N392" s="59">
        <v>0</v>
      </c>
    </row>
    <row r="393" spans="1:14" s="96" customFormat="1" ht="15" customHeight="1">
      <c r="A393" s="105"/>
      <c r="B393" s="93" t="s">
        <v>394</v>
      </c>
      <c r="C393" s="93" t="s">
        <v>347</v>
      </c>
      <c r="D393" s="59">
        <v>5000</v>
      </c>
      <c r="E393" s="59">
        <f>F393-D393</f>
        <v>0</v>
      </c>
      <c r="F393" s="59">
        <f>SUM(G393:N393)</f>
        <v>5000</v>
      </c>
      <c r="G393" s="59">
        <v>0</v>
      </c>
      <c r="H393" s="59">
        <v>0</v>
      </c>
      <c r="I393" s="59">
        <v>5000</v>
      </c>
      <c r="J393" s="59">
        <v>0</v>
      </c>
      <c r="K393" s="57">
        <v>0</v>
      </c>
      <c r="L393" s="57">
        <v>0</v>
      </c>
      <c r="M393" s="57">
        <v>0</v>
      </c>
      <c r="N393" s="57">
        <v>0</v>
      </c>
    </row>
    <row r="394" spans="1:14" s="11" customFormat="1" ht="24.75" customHeight="1">
      <c r="A394" s="102" t="s">
        <v>79</v>
      </c>
      <c r="B394" s="186" t="s">
        <v>581</v>
      </c>
      <c r="C394" s="189"/>
      <c r="D394" s="14">
        <f>D395</f>
        <v>0</v>
      </c>
      <c r="E394" s="14">
        <f>E395</f>
        <v>585000</v>
      </c>
      <c r="F394" s="115">
        <f t="shared" si="231"/>
        <v>585000</v>
      </c>
      <c r="G394" s="14">
        <f aca="true" t="shared" si="234" ref="G394:N394">G395</f>
        <v>385000</v>
      </c>
      <c r="H394" s="14">
        <f t="shared" si="234"/>
        <v>0</v>
      </c>
      <c r="I394" s="14">
        <f t="shared" si="234"/>
        <v>0</v>
      </c>
      <c r="J394" s="14">
        <f t="shared" si="234"/>
        <v>200000</v>
      </c>
      <c r="K394" s="14">
        <f t="shared" si="234"/>
        <v>0</v>
      </c>
      <c r="L394" s="14">
        <f t="shared" si="234"/>
        <v>0</v>
      </c>
      <c r="M394" s="14">
        <f t="shared" si="234"/>
        <v>0</v>
      </c>
      <c r="N394" s="14">
        <f t="shared" si="234"/>
        <v>0</v>
      </c>
    </row>
    <row r="395" spans="1:14" s="11" customFormat="1" ht="18" customHeight="1">
      <c r="A395" s="104"/>
      <c r="B395" s="61" t="s">
        <v>6</v>
      </c>
      <c r="C395" s="61" t="s">
        <v>376</v>
      </c>
      <c r="D395" s="63">
        <f aca="true" t="shared" si="235" ref="D395:N395">D396</f>
        <v>0</v>
      </c>
      <c r="E395" s="63">
        <f t="shared" si="235"/>
        <v>585000</v>
      </c>
      <c r="F395" s="63">
        <f t="shared" si="231"/>
        <v>585000</v>
      </c>
      <c r="G395" s="63">
        <f t="shared" si="235"/>
        <v>385000</v>
      </c>
      <c r="H395" s="63">
        <f t="shared" si="235"/>
        <v>0</v>
      </c>
      <c r="I395" s="63">
        <f t="shared" si="235"/>
        <v>0</v>
      </c>
      <c r="J395" s="63">
        <f t="shared" si="235"/>
        <v>200000</v>
      </c>
      <c r="K395" s="63">
        <f t="shared" si="235"/>
        <v>0</v>
      </c>
      <c r="L395" s="63">
        <f t="shared" si="235"/>
        <v>0</v>
      </c>
      <c r="M395" s="63">
        <f t="shared" si="235"/>
        <v>0</v>
      </c>
      <c r="N395" s="63">
        <f t="shared" si="235"/>
        <v>0</v>
      </c>
    </row>
    <row r="396" spans="1:14" s="96" customFormat="1" ht="15" customHeight="1">
      <c r="A396" s="105"/>
      <c r="B396" s="93" t="s">
        <v>8</v>
      </c>
      <c r="C396" s="93" t="s">
        <v>377</v>
      </c>
      <c r="D396" s="59">
        <v>0</v>
      </c>
      <c r="E396" s="59">
        <f>F396-D396</f>
        <v>585000</v>
      </c>
      <c r="F396" s="59">
        <f t="shared" si="231"/>
        <v>585000</v>
      </c>
      <c r="G396" s="59">
        <v>385000</v>
      </c>
      <c r="H396" s="59">
        <v>0</v>
      </c>
      <c r="I396" s="59">
        <v>0</v>
      </c>
      <c r="J396" s="59">
        <v>200000</v>
      </c>
      <c r="K396" s="59">
        <v>0</v>
      </c>
      <c r="L396" s="59">
        <v>0</v>
      </c>
      <c r="M396" s="59">
        <v>0</v>
      </c>
      <c r="N396" s="59">
        <v>0</v>
      </c>
    </row>
    <row r="397" spans="1:14" s="11" customFormat="1" ht="24.75" customHeight="1">
      <c r="A397" s="102" t="s">
        <v>79</v>
      </c>
      <c r="B397" s="50" t="s">
        <v>567</v>
      </c>
      <c r="C397" s="51"/>
      <c r="D397" s="14">
        <f>D398</f>
        <v>0</v>
      </c>
      <c r="E397" s="14">
        <f>E398</f>
        <v>0</v>
      </c>
      <c r="F397" s="115">
        <f>SUM(G397:N397)</f>
        <v>0</v>
      </c>
      <c r="G397" s="14">
        <f aca="true" t="shared" si="236" ref="G397:N397">G398</f>
        <v>0</v>
      </c>
      <c r="H397" s="14">
        <f t="shared" si="236"/>
        <v>0</v>
      </c>
      <c r="I397" s="14">
        <f t="shared" si="236"/>
        <v>0</v>
      </c>
      <c r="J397" s="14">
        <f t="shared" si="236"/>
        <v>0</v>
      </c>
      <c r="K397" s="14">
        <f t="shared" si="236"/>
        <v>0</v>
      </c>
      <c r="L397" s="14">
        <f t="shared" si="236"/>
        <v>0</v>
      </c>
      <c r="M397" s="14">
        <f t="shared" si="236"/>
        <v>0</v>
      </c>
      <c r="N397" s="14">
        <f t="shared" si="236"/>
        <v>0</v>
      </c>
    </row>
    <row r="398" spans="1:14" s="11" customFormat="1" ht="18" customHeight="1">
      <c r="A398" s="104"/>
      <c r="B398" s="62">
        <v>32</v>
      </c>
      <c r="C398" s="61" t="s">
        <v>11</v>
      </c>
      <c r="D398" s="63">
        <f aca="true" t="shared" si="237" ref="D398:N398">D399</f>
        <v>0</v>
      </c>
      <c r="E398" s="63">
        <f t="shared" si="237"/>
        <v>0</v>
      </c>
      <c r="F398" s="63">
        <f>SUM(G398:N398)</f>
        <v>0</v>
      </c>
      <c r="G398" s="63">
        <f t="shared" si="237"/>
        <v>0</v>
      </c>
      <c r="H398" s="63">
        <f t="shared" si="237"/>
        <v>0</v>
      </c>
      <c r="I398" s="63">
        <f t="shared" si="237"/>
        <v>0</v>
      </c>
      <c r="J398" s="63">
        <f t="shared" si="237"/>
        <v>0</v>
      </c>
      <c r="K398" s="63">
        <f t="shared" si="237"/>
        <v>0</v>
      </c>
      <c r="L398" s="63">
        <f t="shared" si="237"/>
        <v>0</v>
      </c>
      <c r="M398" s="63">
        <f t="shared" si="237"/>
        <v>0</v>
      </c>
      <c r="N398" s="63">
        <f t="shared" si="237"/>
        <v>0</v>
      </c>
    </row>
    <row r="399" spans="1:14" s="96" customFormat="1" ht="15" customHeight="1">
      <c r="A399" s="105"/>
      <c r="B399" s="94">
        <v>323</v>
      </c>
      <c r="C399" s="94" t="s">
        <v>349</v>
      </c>
      <c r="D399" s="59">
        <v>0</v>
      </c>
      <c r="E399" s="59">
        <f>F399-D399</f>
        <v>0</v>
      </c>
      <c r="F399" s="59">
        <f>SUM(G399:N399)</f>
        <v>0</v>
      </c>
      <c r="G399" s="59">
        <v>0</v>
      </c>
      <c r="H399" s="59">
        <v>0</v>
      </c>
      <c r="I399" s="59">
        <v>0</v>
      </c>
      <c r="J399" s="59">
        <v>0</v>
      </c>
      <c r="K399" s="59">
        <v>0</v>
      </c>
      <c r="L399" s="59">
        <v>0</v>
      </c>
      <c r="M399" s="59">
        <v>0</v>
      </c>
      <c r="N399" s="59">
        <v>0</v>
      </c>
    </row>
    <row r="400" spans="1:14" s="96" customFormat="1" ht="15" customHeight="1">
      <c r="A400" s="147"/>
      <c r="B400" s="150"/>
      <c r="C400" s="150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</row>
    <row r="401" spans="1:14" s="96" customFormat="1" ht="15" customHeight="1">
      <c r="A401" s="147"/>
      <c r="B401" s="150"/>
      <c r="C401" s="150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</row>
    <row r="402" ht="101.25" customHeight="1"/>
    <row r="403" spans="1:14" s="55" customFormat="1" ht="15" customHeight="1">
      <c r="A403" s="168" t="s">
        <v>16</v>
      </c>
      <c r="B403" s="168" t="s">
        <v>230</v>
      </c>
      <c r="C403" s="169" t="s">
        <v>26</v>
      </c>
      <c r="D403" s="168" t="s">
        <v>753</v>
      </c>
      <c r="E403" s="168" t="s">
        <v>520</v>
      </c>
      <c r="F403" s="170" t="s">
        <v>755</v>
      </c>
      <c r="G403" s="169" t="s">
        <v>754</v>
      </c>
      <c r="H403" s="169"/>
      <c r="I403" s="169"/>
      <c r="J403" s="169"/>
      <c r="K403" s="169"/>
      <c r="L403" s="169"/>
      <c r="M403" s="169"/>
      <c r="N403" s="169"/>
    </row>
    <row r="404" spans="1:14" s="55" customFormat="1" ht="53.25" customHeight="1">
      <c r="A404" s="169"/>
      <c r="B404" s="169"/>
      <c r="C404" s="169"/>
      <c r="D404" s="169"/>
      <c r="E404" s="169"/>
      <c r="F404" s="171"/>
      <c r="G404" s="53" t="s">
        <v>720</v>
      </c>
      <c r="H404" s="53" t="s">
        <v>17</v>
      </c>
      <c r="I404" s="53" t="s">
        <v>163</v>
      </c>
      <c r="J404" s="53" t="s">
        <v>164</v>
      </c>
      <c r="K404" s="53" t="s">
        <v>18</v>
      </c>
      <c r="L404" s="53" t="s">
        <v>721</v>
      </c>
      <c r="M404" s="53" t="s">
        <v>712</v>
      </c>
      <c r="N404" s="53" t="s">
        <v>269</v>
      </c>
    </row>
    <row r="405" spans="1:14" s="55" customFormat="1" ht="10.5" customHeight="1">
      <c r="A405" s="54">
        <v>1</v>
      </c>
      <c r="B405" s="54">
        <v>2</v>
      </c>
      <c r="C405" s="54">
        <v>3</v>
      </c>
      <c r="D405" s="54">
        <v>4</v>
      </c>
      <c r="E405" s="54">
        <v>5</v>
      </c>
      <c r="F405" s="54">
        <v>6</v>
      </c>
      <c r="G405" s="54">
        <v>7</v>
      </c>
      <c r="H405" s="54">
        <v>8</v>
      </c>
      <c r="I405" s="54">
        <v>9</v>
      </c>
      <c r="J405" s="54">
        <v>10</v>
      </c>
      <c r="K405" s="54">
        <v>11</v>
      </c>
      <c r="L405" s="54">
        <v>12</v>
      </c>
      <c r="M405" s="54">
        <v>13</v>
      </c>
      <c r="N405" s="54">
        <v>14</v>
      </c>
    </row>
    <row r="406" spans="1:14" s="11" customFormat="1" ht="36" customHeight="1">
      <c r="A406" s="102"/>
      <c r="B406" s="205" t="s">
        <v>386</v>
      </c>
      <c r="C406" s="206"/>
      <c r="D406" s="118">
        <f aca="true" t="shared" si="238" ref="D406:N406">D407</f>
        <v>1035050</v>
      </c>
      <c r="E406" s="118">
        <f t="shared" si="238"/>
        <v>60600</v>
      </c>
      <c r="F406" s="118">
        <f aca="true" t="shared" si="239" ref="F406:F428">SUM(G406:N406)</f>
        <v>1095650</v>
      </c>
      <c r="G406" s="118">
        <f t="shared" si="238"/>
        <v>632800</v>
      </c>
      <c r="H406" s="118">
        <f t="shared" si="238"/>
        <v>14250</v>
      </c>
      <c r="I406" s="118"/>
      <c r="J406" s="118">
        <f t="shared" si="238"/>
        <v>60000</v>
      </c>
      <c r="K406" s="118">
        <f t="shared" si="238"/>
        <v>1000</v>
      </c>
      <c r="L406" s="118">
        <f t="shared" si="238"/>
        <v>0</v>
      </c>
      <c r="M406" s="118">
        <f t="shared" si="238"/>
        <v>0</v>
      </c>
      <c r="N406" s="118">
        <f t="shared" si="238"/>
        <v>387600</v>
      </c>
    </row>
    <row r="407" spans="1:14" s="11" customFormat="1" ht="30" customHeight="1">
      <c r="A407" s="111"/>
      <c r="B407" s="174" t="s">
        <v>199</v>
      </c>
      <c r="C407" s="175"/>
      <c r="D407" s="15">
        <f>D408+D422+D429</f>
        <v>1035050</v>
      </c>
      <c r="E407" s="15">
        <f>E408+E422+E429</f>
        <v>60600</v>
      </c>
      <c r="F407" s="15">
        <f t="shared" si="239"/>
        <v>1095650</v>
      </c>
      <c r="G407" s="15">
        <f>G408+G422+G429</f>
        <v>632800</v>
      </c>
      <c r="H407" s="15">
        <f aca="true" t="shared" si="240" ref="H407:N407">H408+H422+H429</f>
        <v>14250</v>
      </c>
      <c r="I407" s="15">
        <f t="shared" si="240"/>
        <v>0</v>
      </c>
      <c r="J407" s="15">
        <f t="shared" si="240"/>
        <v>60000</v>
      </c>
      <c r="K407" s="15">
        <f t="shared" si="240"/>
        <v>1000</v>
      </c>
      <c r="L407" s="15">
        <f t="shared" si="240"/>
        <v>0</v>
      </c>
      <c r="M407" s="15">
        <f t="shared" si="240"/>
        <v>0</v>
      </c>
      <c r="N407" s="15">
        <f t="shared" si="240"/>
        <v>387600</v>
      </c>
    </row>
    <row r="408" spans="1:14" s="11" customFormat="1" ht="24.75" customHeight="1">
      <c r="A408" s="102" t="s">
        <v>76</v>
      </c>
      <c r="B408" s="172" t="s">
        <v>200</v>
      </c>
      <c r="C408" s="173"/>
      <c r="D408" s="14">
        <f>D409+D413+D418+D420</f>
        <v>585050</v>
      </c>
      <c r="E408" s="14">
        <f>E409+E413+E418+E420</f>
        <v>60600</v>
      </c>
      <c r="F408" s="115">
        <f t="shared" si="239"/>
        <v>645650</v>
      </c>
      <c r="G408" s="14">
        <f aca="true" t="shared" si="241" ref="G408:N408">G409+G413+G418+G420</f>
        <v>553800</v>
      </c>
      <c r="H408" s="14">
        <f t="shared" si="241"/>
        <v>14250</v>
      </c>
      <c r="I408" s="14">
        <f t="shared" si="241"/>
        <v>0</v>
      </c>
      <c r="J408" s="14">
        <f t="shared" si="241"/>
        <v>0</v>
      </c>
      <c r="K408" s="14">
        <f t="shared" si="241"/>
        <v>0</v>
      </c>
      <c r="L408" s="14">
        <f t="shared" si="241"/>
        <v>0</v>
      </c>
      <c r="M408" s="14">
        <f t="shared" si="241"/>
        <v>0</v>
      </c>
      <c r="N408" s="14">
        <f t="shared" si="241"/>
        <v>77600</v>
      </c>
    </row>
    <row r="409" spans="1:14" s="11" customFormat="1" ht="18" customHeight="1">
      <c r="A409" s="103"/>
      <c r="B409" s="62">
        <v>31</v>
      </c>
      <c r="C409" s="61" t="s">
        <v>9</v>
      </c>
      <c r="D409" s="63">
        <f>D410+D411+D412</f>
        <v>417000</v>
      </c>
      <c r="E409" s="63">
        <f>E410+E411+E412</f>
        <v>5000</v>
      </c>
      <c r="F409" s="63">
        <f t="shared" si="239"/>
        <v>422000</v>
      </c>
      <c r="G409" s="63">
        <f>G410+G411+G412</f>
        <v>422000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</row>
    <row r="410" spans="1:14" s="96" customFormat="1" ht="15" customHeight="1">
      <c r="A410" s="106"/>
      <c r="B410" s="94">
        <v>311</v>
      </c>
      <c r="C410" s="93" t="s">
        <v>339</v>
      </c>
      <c r="D410" s="59">
        <v>350000</v>
      </c>
      <c r="E410" s="59">
        <f>F410-D410</f>
        <v>5000</v>
      </c>
      <c r="F410" s="59">
        <f t="shared" si="239"/>
        <v>355000</v>
      </c>
      <c r="G410" s="59">
        <v>355000</v>
      </c>
      <c r="H410" s="59">
        <v>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</row>
    <row r="411" spans="1:14" s="96" customFormat="1" ht="15" customHeight="1">
      <c r="A411" s="106"/>
      <c r="B411" s="94">
        <v>312</v>
      </c>
      <c r="C411" s="93" t="s">
        <v>340</v>
      </c>
      <c r="D411" s="59">
        <v>9000</v>
      </c>
      <c r="E411" s="59">
        <f>F411-D411</f>
        <v>0</v>
      </c>
      <c r="F411" s="59">
        <f t="shared" si="239"/>
        <v>9000</v>
      </c>
      <c r="G411" s="59">
        <v>9000</v>
      </c>
      <c r="H411" s="59">
        <v>0</v>
      </c>
      <c r="I411" s="59">
        <v>0</v>
      </c>
      <c r="J411" s="59">
        <v>0</v>
      </c>
      <c r="K411" s="59">
        <v>0</v>
      </c>
      <c r="L411" s="59">
        <v>0</v>
      </c>
      <c r="M411" s="59">
        <v>0</v>
      </c>
      <c r="N411" s="59">
        <v>0</v>
      </c>
    </row>
    <row r="412" spans="1:14" s="96" customFormat="1" ht="15" customHeight="1">
      <c r="A412" s="106"/>
      <c r="B412" s="94">
        <v>313</v>
      </c>
      <c r="C412" s="93" t="s">
        <v>341</v>
      </c>
      <c r="D412" s="59">
        <v>58000</v>
      </c>
      <c r="E412" s="59">
        <f>F412-D412</f>
        <v>0</v>
      </c>
      <c r="F412" s="59">
        <f t="shared" si="239"/>
        <v>58000</v>
      </c>
      <c r="G412" s="59">
        <v>58000</v>
      </c>
      <c r="H412" s="59">
        <v>0</v>
      </c>
      <c r="I412" s="59">
        <v>0</v>
      </c>
      <c r="J412" s="59">
        <v>0</v>
      </c>
      <c r="K412" s="59">
        <v>0</v>
      </c>
      <c r="L412" s="59">
        <v>0</v>
      </c>
      <c r="M412" s="59">
        <v>0</v>
      </c>
      <c r="N412" s="59">
        <v>0</v>
      </c>
    </row>
    <row r="413" spans="1:14" s="11" customFormat="1" ht="18" customHeight="1">
      <c r="A413" s="103"/>
      <c r="B413" s="62">
        <v>32</v>
      </c>
      <c r="C413" s="61" t="s">
        <v>11</v>
      </c>
      <c r="D413" s="63">
        <f>D414+D415+D416+D417</f>
        <v>163750</v>
      </c>
      <c r="E413" s="63">
        <f>E414+E415+E416+E417</f>
        <v>55600</v>
      </c>
      <c r="F413" s="63">
        <f t="shared" si="239"/>
        <v>219350</v>
      </c>
      <c r="G413" s="63">
        <f>G414+G415+G416+G417</f>
        <v>130500</v>
      </c>
      <c r="H413" s="63">
        <f aca="true" t="shared" si="242" ref="H413:N413">H414+H415+H416+H417</f>
        <v>11250</v>
      </c>
      <c r="I413" s="63">
        <f t="shared" si="242"/>
        <v>0</v>
      </c>
      <c r="J413" s="63">
        <f t="shared" si="242"/>
        <v>0</v>
      </c>
      <c r="K413" s="63">
        <f t="shared" si="242"/>
        <v>0</v>
      </c>
      <c r="L413" s="63">
        <f t="shared" si="242"/>
        <v>0</v>
      </c>
      <c r="M413" s="63">
        <f t="shared" si="242"/>
        <v>0</v>
      </c>
      <c r="N413" s="63">
        <f t="shared" si="242"/>
        <v>77600</v>
      </c>
    </row>
    <row r="414" spans="1:14" s="96" customFormat="1" ht="15" customHeight="1">
      <c r="A414" s="105"/>
      <c r="B414" s="97">
        <v>321</v>
      </c>
      <c r="C414" s="93" t="s">
        <v>375</v>
      </c>
      <c r="D414" s="59">
        <v>13400</v>
      </c>
      <c r="E414" s="59">
        <f>F414-D414</f>
        <v>11600</v>
      </c>
      <c r="F414" s="59">
        <f t="shared" si="239"/>
        <v>25000</v>
      </c>
      <c r="G414" s="59">
        <v>15000</v>
      </c>
      <c r="H414" s="59">
        <v>3000</v>
      </c>
      <c r="I414" s="59">
        <v>0</v>
      </c>
      <c r="J414" s="59">
        <v>0</v>
      </c>
      <c r="K414" s="59">
        <v>0</v>
      </c>
      <c r="L414" s="59">
        <v>0</v>
      </c>
      <c r="M414" s="59">
        <v>0</v>
      </c>
      <c r="N414" s="59">
        <v>7000</v>
      </c>
    </row>
    <row r="415" spans="1:14" s="96" customFormat="1" ht="15" customHeight="1">
      <c r="A415" s="106"/>
      <c r="B415" s="94">
        <v>322</v>
      </c>
      <c r="C415" s="94" t="s">
        <v>343</v>
      </c>
      <c r="D415" s="59">
        <v>15000</v>
      </c>
      <c r="E415" s="59">
        <f>F415-D415</f>
        <v>1000</v>
      </c>
      <c r="F415" s="59">
        <f t="shared" si="239"/>
        <v>16000</v>
      </c>
      <c r="G415" s="59">
        <v>13000</v>
      </c>
      <c r="H415" s="59">
        <v>3000</v>
      </c>
      <c r="I415" s="59">
        <v>0</v>
      </c>
      <c r="J415" s="59">
        <v>0</v>
      </c>
      <c r="K415" s="59">
        <v>0</v>
      </c>
      <c r="L415" s="59">
        <v>0</v>
      </c>
      <c r="M415" s="59">
        <v>0</v>
      </c>
      <c r="N415" s="59">
        <v>0</v>
      </c>
    </row>
    <row r="416" spans="1:14" s="96" customFormat="1" ht="15" customHeight="1">
      <c r="A416" s="106"/>
      <c r="B416" s="94">
        <v>323</v>
      </c>
      <c r="C416" s="94" t="s">
        <v>349</v>
      </c>
      <c r="D416" s="59">
        <v>114400</v>
      </c>
      <c r="E416" s="59">
        <f>F416-D416</f>
        <v>43000</v>
      </c>
      <c r="F416" s="59">
        <f t="shared" si="239"/>
        <v>157400</v>
      </c>
      <c r="G416" s="59">
        <v>88050</v>
      </c>
      <c r="H416" s="59">
        <v>3250</v>
      </c>
      <c r="I416" s="59">
        <v>0</v>
      </c>
      <c r="J416" s="59">
        <v>0</v>
      </c>
      <c r="K416" s="59">
        <v>0</v>
      </c>
      <c r="L416" s="59">
        <v>0</v>
      </c>
      <c r="M416" s="59">
        <v>0</v>
      </c>
      <c r="N416" s="59">
        <v>66100</v>
      </c>
    </row>
    <row r="417" spans="1:14" s="96" customFormat="1" ht="15" customHeight="1">
      <c r="A417" s="106"/>
      <c r="B417" s="94">
        <v>329</v>
      </c>
      <c r="C417" s="93" t="s">
        <v>344</v>
      </c>
      <c r="D417" s="59">
        <v>20950</v>
      </c>
      <c r="E417" s="59">
        <f>F417-D417</f>
        <v>0</v>
      </c>
      <c r="F417" s="59">
        <f t="shared" si="239"/>
        <v>20950</v>
      </c>
      <c r="G417" s="59">
        <v>14450</v>
      </c>
      <c r="H417" s="59">
        <v>2000</v>
      </c>
      <c r="I417" s="59">
        <v>0</v>
      </c>
      <c r="J417" s="59">
        <v>0</v>
      </c>
      <c r="K417" s="59">
        <v>0</v>
      </c>
      <c r="L417" s="59">
        <v>0</v>
      </c>
      <c r="M417" s="59">
        <v>0</v>
      </c>
      <c r="N417" s="59">
        <v>4500</v>
      </c>
    </row>
    <row r="418" spans="1:14" s="11" customFormat="1" ht="18" customHeight="1">
      <c r="A418" s="104"/>
      <c r="B418" s="61" t="s">
        <v>281</v>
      </c>
      <c r="C418" s="61" t="s">
        <v>352</v>
      </c>
      <c r="D418" s="63">
        <f>D419</f>
        <v>4300</v>
      </c>
      <c r="E418" s="63">
        <f>E419</f>
        <v>0</v>
      </c>
      <c r="F418" s="63">
        <f t="shared" si="239"/>
        <v>4300</v>
      </c>
      <c r="G418" s="63">
        <f aca="true" t="shared" si="243" ref="G418:N420">G419</f>
        <v>1300</v>
      </c>
      <c r="H418" s="63">
        <f t="shared" si="243"/>
        <v>3000</v>
      </c>
      <c r="I418" s="63">
        <f t="shared" si="243"/>
        <v>0</v>
      </c>
      <c r="J418" s="63">
        <f t="shared" si="243"/>
        <v>0</v>
      </c>
      <c r="K418" s="63">
        <f t="shared" si="243"/>
        <v>0</v>
      </c>
      <c r="L418" s="63">
        <f t="shared" si="243"/>
        <v>0</v>
      </c>
      <c r="M418" s="63">
        <f t="shared" si="243"/>
        <v>0</v>
      </c>
      <c r="N418" s="63">
        <f t="shared" si="243"/>
        <v>0</v>
      </c>
    </row>
    <row r="419" spans="1:14" s="96" customFormat="1" ht="15" customHeight="1">
      <c r="A419" s="105"/>
      <c r="B419" s="97">
        <v>343</v>
      </c>
      <c r="C419" s="93" t="s">
        <v>353</v>
      </c>
      <c r="D419" s="59">
        <v>4300</v>
      </c>
      <c r="E419" s="59">
        <f>F419-D419</f>
        <v>0</v>
      </c>
      <c r="F419" s="59">
        <f t="shared" si="239"/>
        <v>4300</v>
      </c>
      <c r="G419" s="59">
        <v>1300</v>
      </c>
      <c r="H419" s="59">
        <v>3000</v>
      </c>
      <c r="I419" s="59">
        <v>0</v>
      </c>
      <c r="J419" s="59">
        <v>0</v>
      </c>
      <c r="K419" s="59">
        <v>0</v>
      </c>
      <c r="L419" s="59">
        <v>0</v>
      </c>
      <c r="M419" s="59">
        <v>0</v>
      </c>
      <c r="N419" s="59">
        <v>0</v>
      </c>
    </row>
    <row r="420" spans="1:14" s="11" customFormat="1" ht="18" customHeight="1">
      <c r="A420" s="104"/>
      <c r="B420" s="61" t="s">
        <v>395</v>
      </c>
      <c r="C420" s="61" t="s">
        <v>396</v>
      </c>
      <c r="D420" s="63">
        <f>D421</f>
        <v>0</v>
      </c>
      <c r="E420" s="63">
        <f>E421</f>
        <v>0</v>
      </c>
      <c r="F420" s="63">
        <f t="shared" si="239"/>
        <v>0</v>
      </c>
      <c r="G420" s="63">
        <f t="shared" si="243"/>
        <v>0</v>
      </c>
      <c r="H420" s="63">
        <f t="shared" si="243"/>
        <v>0</v>
      </c>
      <c r="I420" s="63">
        <f t="shared" si="243"/>
        <v>0</v>
      </c>
      <c r="J420" s="63">
        <f t="shared" si="243"/>
        <v>0</v>
      </c>
      <c r="K420" s="63">
        <f t="shared" si="243"/>
        <v>0</v>
      </c>
      <c r="L420" s="63">
        <f t="shared" si="243"/>
        <v>0</v>
      </c>
      <c r="M420" s="63">
        <f t="shared" si="243"/>
        <v>0</v>
      </c>
      <c r="N420" s="63">
        <f t="shared" si="243"/>
        <v>0</v>
      </c>
    </row>
    <row r="421" spans="1:14" s="96" customFormat="1" ht="15" customHeight="1">
      <c r="A421" s="105"/>
      <c r="B421" s="97">
        <v>381</v>
      </c>
      <c r="C421" s="93" t="s">
        <v>355</v>
      </c>
      <c r="D421" s="59">
        <v>0</v>
      </c>
      <c r="E421" s="59">
        <f>F421-D421</f>
        <v>0</v>
      </c>
      <c r="F421" s="59">
        <f t="shared" si="239"/>
        <v>0</v>
      </c>
      <c r="G421" s="59">
        <v>0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59">
        <v>0</v>
      </c>
      <c r="N421" s="59">
        <v>0</v>
      </c>
    </row>
    <row r="422" spans="1:14" s="11" customFormat="1" ht="24.75" customHeight="1">
      <c r="A422" s="102" t="s">
        <v>76</v>
      </c>
      <c r="B422" s="176" t="s">
        <v>637</v>
      </c>
      <c r="C422" s="177"/>
      <c r="D422" s="14">
        <f>D423+D427</f>
        <v>150000</v>
      </c>
      <c r="E422" s="14">
        <f>E423+E427</f>
        <v>0</v>
      </c>
      <c r="F422" s="115">
        <f t="shared" si="239"/>
        <v>150000</v>
      </c>
      <c r="G422" s="14">
        <f aca="true" t="shared" si="244" ref="G422:N422">G423+G427</f>
        <v>79000</v>
      </c>
      <c r="H422" s="14">
        <f t="shared" si="244"/>
        <v>0</v>
      </c>
      <c r="I422" s="14">
        <f t="shared" si="244"/>
        <v>0</v>
      </c>
      <c r="J422" s="14">
        <f t="shared" si="244"/>
        <v>60000</v>
      </c>
      <c r="K422" s="14">
        <f t="shared" si="244"/>
        <v>1000</v>
      </c>
      <c r="L422" s="14">
        <f t="shared" si="244"/>
        <v>0</v>
      </c>
      <c r="M422" s="14">
        <f t="shared" si="244"/>
        <v>0</v>
      </c>
      <c r="N422" s="14">
        <f t="shared" si="244"/>
        <v>10000</v>
      </c>
    </row>
    <row r="423" spans="1:14" s="11" customFormat="1" ht="18" customHeight="1">
      <c r="A423" s="104"/>
      <c r="B423" s="62">
        <v>42</v>
      </c>
      <c r="C423" s="61" t="s">
        <v>348</v>
      </c>
      <c r="D423" s="63">
        <f>D424+D425+D426</f>
        <v>150000</v>
      </c>
      <c r="E423" s="63">
        <f>E424+E425+E426</f>
        <v>0</v>
      </c>
      <c r="F423" s="63">
        <f t="shared" si="239"/>
        <v>150000</v>
      </c>
      <c r="G423" s="63">
        <f>G424+G425+G426</f>
        <v>79000</v>
      </c>
      <c r="H423" s="63">
        <f aca="true" t="shared" si="245" ref="H423:N423">H424+H425+H426</f>
        <v>0</v>
      </c>
      <c r="I423" s="63">
        <f t="shared" si="245"/>
        <v>0</v>
      </c>
      <c r="J423" s="63">
        <f t="shared" si="245"/>
        <v>60000</v>
      </c>
      <c r="K423" s="63">
        <f t="shared" si="245"/>
        <v>1000</v>
      </c>
      <c r="L423" s="63">
        <f t="shared" si="245"/>
        <v>0</v>
      </c>
      <c r="M423" s="63">
        <f t="shared" si="245"/>
        <v>0</v>
      </c>
      <c r="N423" s="63">
        <f t="shared" si="245"/>
        <v>10000</v>
      </c>
    </row>
    <row r="424" spans="1:14" s="96" customFormat="1" ht="15" customHeight="1">
      <c r="A424" s="105"/>
      <c r="B424" s="94">
        <v>422</v>
      </c>
      <c r="C424" s="93" t="s">
        <v>346</v>
      </c>
      <c r="D424" s="59">
        <v>21000</v>
      </c>
      <c r="E424" s="59">
        <f>F424-D424</f>
        <v>0</v>
      </c>
      <c r="F424" s="59">
        <f t="shared" si="239"/>
        <v>21000</v>
      </c>
      <c r="G424" s="59">
        <v>11000</v>
      </c>
      <c r="H424" s="59">
        <v>0</v>
      </c>
      <c r="I424" s="59">
        <v>0</v>
      </c>
      <c r="J424" s="59">
        <v>0</v>
      </c>
      <c r="K424" s="59">
        <v>0</v>
      </c>
      <c r="L424" s="59">
        <v>0</v>
      </c>
      <c r="M424" s="59">
        <v>0</v>
      </c>
      <c r="N424" s="59">
        <v>10000</v>
      </c>
    </row>
    <row r="425" spans="1:14" s="96" customFormat="1" ht="15" customHeight="1">
      <c r="A425" s="105"/>
      <c r="B425" s="94">
        <v>424</v>
      </c>
      <c r="C425" s="94" t="s">
        <v>378</v>
      </c>
      <c r="D425" s="59">
        <v>120000</v>
      </c>
      <c r="E425" s="59">
        <f>F425-D425</f>
        <v>0</v>
      </c>
      <c r="F425" s="59">
        <f t="shared" si="239"/>
        <v>120000</v>
      </c>
      <c r="G425" s="59">
        <v>60000</v>
      </c>
      <c r="H425" s="59">
        <v>0</v>
      </c>
      <c r="I425" s="59">
        <v>0</v>
      </c>
      <c r="J425" s="59">
        <v>60000</v>
      </c>
      <c r="K425" s="59">
        <v>0</v>
      </c>
      <c r="L425" s="59">
        <v>0</v>
      </c>
      <c r="M425" s="59">
        <v>0</v>
      </c>
      <c r="N425" s="59">
        <v>0</v>
      </c>
    </row>
    <row r="426" spans="1:14" s="96" customFormat="1" ht="15" customHeight="1">
      <c r="A426" s="105"/>
      <c r="B426" s="94">
        <v>426</v>
      </c>
      <c r="C426" s="94" t="s">
        <v>347</v>
      </c>
      <c r="D426" s="59">
        <v>9000</v>
      </c>
      <c r="E426" s="59">
        <f>F426-D426</f>
        <v>0</v>
      </c>
      <c r="F426" s="59">
        <f t="shared" si="239"/>
        <v>9000</v>
      </c>
      <c r="G426" s="59">
        <v>8000</v>
      </c>
      <c r="H426" s="59">
        <v>0</v>
      </c>
      <c r="I426" s="59">
        <v>0</v>
      </c>
      <c r="J426" s="59">
        <v>0</v>
      </c>
      <c r="K426" s="59">
        <v>1000</v>
      </c>
      <c r="L426" s="59">
        <v>0</v>
      </c>
      <c r="M426" s="59">
        <v>0</v>
      </c>
      <c r="N426" s="59">
        <v>0</v>
      </c>
    </row>
    <row r="427" spans="1:14" s="11" customFormat="1" ht="18" customHeight="1">
      <c r="A427" s="104"/>
      <c r="B427" s="62">
        <v>43</v>
      </c>
      <c r="C427" s="61" t="s">
        <v>420</v>
      </c>
      <c r="D427" s="63">
        <f>D428</f>
        <v>0</v>
      </c>
      <c r="E427" s="63">
        <f>E428</f>
        <v>0</v>
      </c>
      <c r="F427" s="63">
        <f t="shared" si="239"/>
        <v>0</v>
      </c>
      <c r="G427" s="63">
        <f>G428</f>
        <v>0</v>
      </c>
      <c r="H427" s="63">
        <f aca="true" t="shared" si="246" ref="H427:N427">H428</f>
        <v>0</v>
      </c>
      <c r="I427" s="63">
        <f t="shared" si="246"/>
        <v>0</v>
      </c>
      <c r="J427" s="63">
        <f t="shared" si="246"/>
        <v>0</v>
      </c>
      <c r="K427" s="63">
        <f t="shared" si="246"/>
        <v>0</v>
      </c>
      <c r="L427" s="63">
        <f t="shared" si="246"/>
        <v>0</v>
      </c>
      <c r="M427" s="63">
        <f t="shared" si="246"/>
        <v>0</v>
      </c>
      <c r="N427" s="63">
        <f t="shared" si="246"/>
        <v>0</v>
      </c>
    </row>
    <row r="428" spans="1:14" s="96" customFormat="1" ht="15" customHeight="1">
      <c r="A428" s="105"/>
      <c r="B428" s="94">
        <v>431</v>
      </c>
      <c r="C428" s="93" t="s">
        <v>421</v>
      </c>
      <c r="D428" s="59">
        <v>0</v>
      </c>
      <c r="E428" s="59">
        <f>F428-D428</f>
        <v>0</v>
      </c>
      <c r="F428" s="59">
        <f t="shared" si="239"/>
        <v>0</v>
      </c>
      <c r="G428" s="59">
        <v>0</v>
      </c>
      <c r="H428" s="59">
        <v>0</v>
      </c>
      <c r="I428" s="59">
        <v>0</v>
      </c>
      <c r="J428" s="59">
        <v>0</v>
      </c>
      <c r="K428" s="59">
        <v>0</v>
      </c>
      <c r="L428" s="59">
        <v>0</v>
      </c>
      <c r="M428" s="59">
        <v>0</v>
      </c>
      <c r="N428" s="59">
        <v>0</v>
      </c>
    </row>
    <row r="429" spans="1:14" s="11" customFormat="1" ht="24.75" customHeight="1">
      <c r="A429" s="102" t="s">
        <v>76</v>
      </c>
      <c r="B429" s="176" t="s">
        <v>705</v>
      </c>
      <c r="C429" s="177"/>
      <c r="D429" s="14">
        <f>D430+D455</f>
        <v>300000</v>
      </c>
      <c r="E429" s="14">
        <f>E430+E455</f>
        <v>0</v>
      </c>
      <c r="F429" s="115">
        <f aca="true" t="shared" si="247" ref="F429:F437">SUM(G429:N429)</f>
        <v>300000</v>
      </c>
      <c r="G429" s="14">
        <f aca="true" t="shared" si="248" ref="G429:N429">G430+G455</f>
        <v>0</v>
      </c>
      <c r="H429" s="14">
        <f t="shared" si="248"/>
        <v>0</v>
      </c>
      <c r="I429" s="14">
        <f t="shared" si="248"/>
        <v>0</v>
      </c>
      <c r="J429" s="14">
        <f t="shared" si="248"/>
        <v>0</v>
      </c>
      <c r="K429" s="14">
        <f t="shared" si="248"/>
        <v>0</v>
      </c>
      <c r="L429" s="14">
        <f t="shared" si="248"/>
        <v>0</v>
      </c>
      <c r="M429" s="14">
        <f t="shared" si="248"/>
        <v>0</v>
      </c>
      <c r="N429" s="14">
        <f t="shared" si="248"/>
        <v>300000</v>
      </c>
    </row>
    <row r="430" spans="1:14" s="11" customFormat="1" ht="18" customHeight="1">
      <c r="A430" s="104"/>
      <c r="B430" s="62">
        <v>41</v>
      </c>
      <c r="C430" s="61" t="s">
        <v>664</v>
      </c>
      <c r="D430" s="63">
        <f>D431</f>
        <v>300000</v>
      </c>
      <c r="E430" s="63">
        <f>E431</f>
        <v>0</v>
      </c>
      <c r="F430" s="63">
        <f t="shared" si="247"/>
        <v>300000</v>
      </c>
      <c r="G430" s="63">
        <f>G431</f>
        <v>0</v>
      </c>
      <c r="H430" s="63">
        <f aca="true" t="shared" si="249" ref="H430:N430">H431</f>
        <v>0</v>
      </c>
      <c r="I430" s="63">
        <f t="shared" si="249"/>
        <v>0</v>
      </c>
      <c r="J430" s="63">
        <f t="shared" si="249"/>
        <v>0</v>
      </c>
      <c r="K430" s="63">
        <f t="shared" si="249"/>
        <v>0</v>
      </c>
      <c r="L430" s="63">
        <f t="shared" si="249"/>
        <v>0</v>
      </c>
      <c r="M430" s="63">
        <f t="shared" si="249"/>
        <v>0</v>
      </c>
      <c r="N430" s="63">
        <f t="shared" si="249"/>
        <v>300000</v>
      </c>
    </row>
    <row r="431" spans="1:14" s="96" customFormat="1" ht="15" customHeight="1">
      <c r="A431" s="105"/>
      <c r="B431" s="94">
        <v>412</v>
      </c>
      <c r="C431" s="93" t="s">
        <v>665</v>
      </c>
      <c r="D431" s="59">
        <v>300000</v>
      </c>
      <c r="E431" s="59">
        <f>F431-D431</f>
        <v>0</v>
      </c>
      <c r="F431" s="63">
        <f t="shared" si="247"/>
        <v>300000</v>
      </c>
      <c r="G431" s="59">
        <v>0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59">
        <v>0</v>
      </c>
      <c r="N431" s="59">
        <v>300000</v>
      </c>
    </row>
    <row r="432" spans="1:14" s="55" customFormat="1" ht="15" customHeight="1">
      <c r="A432" s="168" t="s">
        <v>16</v>
      </c>
      <c r="B432" s="168" t="s">
        <v>230</v>
      </c>
      <c r="C432" s="169" t="s">
        <v>26</v>
      </c>
      <c r="D432" s="168" t="s">
        <v>753</v>
      </c>
      <c r="E432" s="168" t="s">
        <v>520</v>
      </c>
      <c r="F432" s="170" t="s">
        <v>755</v>
      </c>
      <c r="G432" s="169" t="s">
        <v>754</v>
      </c>
      <c r="H432" s="169"/>
      <c r="I432" s="169"/>
      <c r="J432" s="169"/>
      <c r="K432" s="169"/>
      <c r="L432" s="169"/>
      <c r="M432" s="169"/>
      <c r="N432" s="169"/>
    </row>
    <row r="433" spans="1:14" s="55" customFormat="1" ht="40.5" customHeight="1">
      <c r="A433" s="169"/>
      <c r="B433" s="169"/>
      <c r="C433" s="169"/>
      <c r="D433" s="169"/>
      <c r="E433" s="169"/>
      <c r="F433" s="171"/>
      <c r="G433" s="53" t="s">
        <v>720</v>
      </c>
      <c r="H433" s="53" t="s">
        <v>17</v>
      </c>
      <c r="I433" s="53" t="s">
        <v>163</v>
      </c>
      <c r="J433" s="53" t="s">
        <v>164</v>
      </c>
      <c r="K433" s="53" t="s">
        <v>18</v>
      </c>
      <c r="L433" s="53" t="s">
        <v>721</v>
      </c>
      <c r="M433" s="53" t="s">
        <v>712</v>
      </c>
      <c r="N433" s="53" t="s">
        <v>269</v>
      </c>
    </row>
    <row r="434" spans="1:14" s="55" customFormat="1" ht="10.5" customHeight="1">
      <c r="A434" s="54">
        <v>1</v>
      </c>
      <c r="B434" s="54">
        <v>2</v>
      </c>
      <c r="C434" s="54">
        <v>3</v>
      </c>
      <c r="D434" s="54">
        <v>4</v>
      </c>
      <c r="E434" s="54">
        <v>5</v>
      </c>
      <c r="F434" s="54">
        <v>6</v>
      </c>
      <c r="G434" s="54">
        <v>7</v>
      </c>
      <c r="H434" s="54">
        <v>8</v>
      </c>
      <c r="I434" s="54">
        <v>9</v>
      </c>
      <c r="J434" s="54">
        <v>10</v>
      </c>
      <c r="K434" s="54">
        <v>11</v>
      </c>
      <c r="L434" s="54">
        <v>12</v>
      </c>
      <c r="M434" s="54">
        <v>13</v>
      </c>
      <c r="N434" s="54">
        <v>14</v>
      </c>
    </row>
    <row r="435" spans="1:14" s="11" customFormat="1" ht="36" customHeight="1">
      <c r="A435" s="102"/>
      <c r="B435" s="203" t="s">
        <v>666</v>
      </c>
      <c r="C435" s="204"/>
      <c r="D435" s="118">
        <f>D436</f>
        <v>0</v>
      </c>
      <c r="E435" s="118">
        <f>E436</f>
        <v>0</v>
      </c>
      <c r="F435" s="118">
        <f t="shared" si="247"/>
        <v>0</v>
      </c>
      <c r="G435" s="118">
        <f>G436</f>
        <v>0</v>
      </c>
      <c r="H435" s="118">
        <f aca="true" t="shared" si="250" ref="H435:N436">H436</f>
        <v>0</v>
      </c>
      <c r="I435" s="118">
        <f t="shared" si="250"/>
        <v>0</v>
      </c>
      <c r="J435" s="118">
        <f t="shared" si="250"/>
        <v>0</v>
      </c>
      <c r="K435" s="118">
        <f t="shared" si="250"/>
        <v>0</v>
      </c>
      <c r="L435" s="118">
        <f t="shared" si="250"/>
        <v>0</v>
      </c>
      <c r="M435" s="118">
        <f t="shared" si="250"/>
        <v>0</v>
      </c>
      <c r="N435" s="118">
        <f t="shared" si="250"/>
        <v>0</v>
      </c>
    </row>
    <row r="436" spans="1:14" s="11" customFormat="1" ht="30" customHeight="1">
      <c r="A436" s="111"/>
      <c r="B436" s="178" t="s">
        <v>667</v>
      </c>
      <c r="C436" s="179"/>
      <c r="D436" s="15">
        <f>D437</f>
        <v>0</v>
      </c>
      <c r="E436" s="15">
        <f>E437</f>
        <v>0</v>
      </c>
      <c r="F436" s="15">
        <f t="shared" si="247"/>
        <v>0</v>
      </c>
      <c r="G436" s="15">
        <f>G437</f>
        <v>0</v>
      </c>
      <c r="H436" s="15">
        <f t="shared" si="250"/>
        <v>0</v>
      </c>
      <c r="I436" s="15">
        <f t="shared" si="250"/>
        <v>0</v>
      </c>
      <c r="J436" s="15">
        <f t="shared" si="250"/>
        <v>0</v>
      </c>
      <c r="K436" s="15">
        <f t="shared" si="250"/>
        <v>0</v>
      </c>
      <c r="L436" s="15">
        <f t="shared" si="250"/>
        <v>0</v>
      </c>
      <c r="M436" s="15">
        <f t="shared" si="250"/>
        <v>0</v>
      </c>
      <c r="N436" s="15">
        <f t="shared" si="250"/>
        <v>0</v>
      </c>
    </row>
    <row r="437" spans="1:14" s="11" customFormat="1" ht="24.75" customHeight="1">
      <c r="A437" s="102" t="s">
        <v>79</v>
      </c>
      <c r="B437" s="172" t="s">
        <v>668</v>
      </c>
      <c r="C437" s="173"/>
      <c r="D437" s="14">
        <f>D438+D450</f>
        <v>0</v>
      </c>
      <c r="E437" s="14">
        <f>E438+E450</f>
        <v>0</v>
      </c>
      <c r="F437" s="115">
        <f t="shared" si="247"/>
        <v>0</v>
      </c>
      <c r="G437" s="14">
        <f aca="true" t="shared" si="251" ref="G437:N437">G438+G450</f>
        <v>0</v>
      </c>
      <c r="H437" s="14">
        <f t="shared" si="251"/>
        <v>0</v>
      </c>
      <c r="I437" s="14">
        <f t="shared" si="251"/>
        <v>0</v>
      </c>
      <c r="J437" s="14">
        <f t="shared" si="251"/>
        <v>0</v>
      </c>
      <c r="K437" s="14">
        <f t="shared" si="251"/>
        <v>0</v>
      </c>
      <c r="L437" s="14">
        <f t="shared" si="251"/>
        <v>0</v>
      </c>
      <c r="M437" s="14">
        <f t="shared" si="251"/>
        <v>0</v>
      </c>
      <c r="N437" s="14">
        <f t="shared" si="251"/>
        <v>0</v>
      </c>
    </row>
    <row r="438" spans="1:14" s="11" customFormat="1" ht="21" customHeight="1">
      <c r="A438" s="104"/>
      <c r="B438" s="61">
        <v>3</v>
      </c>
      <c r="C438" s="62" t="s">
        <v>3</v>
      </c>
      <c r="D438" s="63">
        <f>D439+D443+D448</f>
        <v>0</v>
      </c>
      <c r="E438" s="63">
        <f>E439+E443+E448</f>
        <v>0</v>
      </c>
      <c r="F438" s="63">
        <f>SUM(G438:N438)</f>
        <v>0</v>
      </c>
      <c r="G438" s="63">
        <f>G439+G443+G448</f>
        <v>0</v>
      </c>
      <c r="H438" s="63">
        <f aca="true" t="shared" si="252" ref="H438:N438">H439+H443+H448</f>
        <v>0</v>
      </c>
      <c r="I438" s="63">
        <f t="shared" si="252"/>
        <v>0</v>
      </c>
      <c r="J438" s="63">
        <f t="shared" si="252"/>
        <v>0</v>
      </c>
      <c r="K438" s="63">
        <f t="shared" si="252"/>
        <v>0</v>
      </c>
      <c r="L438" s="63">
        <f t="shared" si="252"/>
        <v>0</v>
      </c>
      <c r="M438" s="63">
        <f t="shared" si="252"/>
        <v>0</v>
      </c>
      <c r="N438" s="63">
        <f t="shared" si="252"/>
        <v>0</v>
      </c>
    </row>
    <row r="439" spans="1:14" s="11" customFormat="1" ht="18" customHeight="1">
      <c r="A439" s="104"/>
      <c r="B439" s="61">
        <v>31</v>
      </c>
      <c r="C439" s="61" t="s">
        <v>9</v>
      </c>
      <c r="D439" s="63">
        <f>D440+D441+D442</f>
        <v>0</v>
      </c>
      <c r="E439" s="63">
        <f>E440+E441+E442</f>
        <v>0</v>
      </c>
      <c r="F439" s="63">
        <f aca="true" t="shared" si="253" ref="F439:F451">SUM(G439:N439)</f>
        <v>0</v>
      </c>
      <c r="G439" s="63">
        <f>G440+G441+G442</f>
        <v>0</v>
      </c>
      <c r="H439" s="63">
        <f aca="true" t="shared" si="254" ref="H439:N439">H440+H441+H442</f>
        <v>0</v>
      </c>
      <c r="I439" s="63">
        <f t="shared" si="254"/>
        <v>0</v>
      </c>
      <c r="J439" s="63">
        <f t="shared" si="254"/>
        <v>0</v>
      </c>
      <c r="K439" s="63">
        <f t="shared" si="254"/>
        <v>0</v>
      </c>
      <c r="L439" s="63">
        <f t="shared" si="254"/>
        <v>0</v>
      </c>
      <c r="M439" s="63">
        <f t="shared" si="254"/>
        <v>0</v>
      </c>
      <c r="N439" s="63">
        <f t="shared" si="254"/>
        <v>0</v>
      </c>
    </row>
    <row r="440" spans="1:14" s="96" customFormat="1" ht="15" customHeight="1">
      <c r="A440" s="105"/>
      <c r="B440" s="93">
        <v>311</v>
      </c>
      <c r="C440" s="93" t="s">
        <v>339</v>
      </c>
      <c r="D440" s="59">
        <v>0</v>
      </c>
      <c r="E440" s="59">
        <f>F440-D440</f>
        <v>0</v>
      </c>
      <c r="F440" s="59">
        <f t="shared" si="253"/>
        <v>0</v>
      </c>
      <c r="G440" s="59">
        <v>0</v>
      </c>
      <c r="H440" s="57">
        <v>0</v>
      </c>
      <c r="I440" s="57">
        <v>0</v>
      </c>
      <c r="J440" s="57">
        <v>0</v>
      </c>
      <c r="K440" s="57">
        <v>0</v>
      </c>
      <c r="L440" s="57">
        <v>0</v>
      </c>
      <c r="M440" s="57">
        <v>0</v>
      </c>
      <c r="N440" s="57">
        <v>0</v>
      </c>
    </row>
    <row r="441" spans="1:14" s="96" customFormat="1" ht="15" customHeight="1">
      <c r="A441" s="105"/>
      <c r="B441" s="93">
        <v>312</v>
      </c>
      <c r="C441" s="93" t="s">
        <v>340</v>
      </c>
      <c r="D441" s="59">
        <v>0</v>
      </c>
      <c r="E441" s="59">
        <f>F441-D441</f>
        <v>0</v>
      </c>
      <c r="F441" s="59">
        <f t="shared" si="253"/>
        <v>0</v>
      </c>
      <c r="G441" s="59">
        <v>0</v>
      </c>
      <c r="H441" s="57">
        <v>0</v>
      </c>
      <c r="I441" s="59">
        <v>0</v>
      </c>
      <c r="J441" s="57">
        <v>0</v>
      </c>
      <c r="K441" s="57">
        <v>0</v>
      </c>
      <c r="L441" s="57">
        <v>0</v>
      </c>
      <c r="M441" s="57">
        <v>0</v>
      </c>
      <c r="N441" s="57">
        <v>0</v>
      </c>
    </row>
    <row r="442" spans="1:14" s="96" customFormat="1" ht="15" customHeight="1">
      <c r="A442" s="105"/>
      <c r="B442" s="93">
        <v>313</v>
      </c>
      <c r="C442" s="93" t="s">
        <v>341</v>
      </c>
      <c r="D442" s="59">
        <v>0</v>
      </c>
      <c r="E442" s="59">
        <f>F442-D442</f>
        <v>0</v>
      </c>
      <c r="F442" s="59">
        <f t="shared" si="253"/>
        <v>0</v>
      </c>
      <c r="G442" s="59">
        <v>0</v>
      </c>
      <c r="H442" s="59">
        <v>0</v>
      </c>
      <c r="I442" s="59">
        <v>0</v>
      </c>
      <c r="J442" s="59">
        <v>0</v>
      </c>
      <c r="K442" s="59">
        <v>0</v>
      </c>
      <c r="L442" s="59">
        <v>0</v>
      </c>
      <c r="M442" s="59">
        <v>0</v>
      </c>
      <c r="N442" s="59">
        <v>0</v>
      </c>
    </row>
    <row r="443" spans="1:14" s="11" customFormat="1" ht="18" customHeight="1">
      <c r="A443" s="104"/>
      <c r="B443" s="61">
        <v>32</v>
      </c>
      <c r="C443" s="61" t="s">
        <v>11</v>
      </c>
      <c r="D443" s="63">
        <f>SUM(D444:D447)</f>
        <v>0</v>
      </c>
      <c r="E443" s="63">
        <f>SUM(E444:E447)</f>
        <v>0</v>
      </c>
      <c r="F443" s="63">
        <f t="shared" si="253"/>
        <v>0</v>
      </c>
      <c r="G443" s="63">
        <f aca="true" t="shared" si="255" ref="G443:N443">SUM(G444:G447)</f>
        <v>0</v>
      </c>
      <c r="H443" s="63">
        <f t="shared" si="255"/>
        <v>0</v>
      </c>
      <c r="I443" s="63">
        <f t="shared" si="255"/>
        <v>0</v>
      </c>
      <c r="J443" s="63">
        <f t="shared" si="255"/>
        <v>0</v>
      </c>
      <c r="K443" s="63">
        <f t="shared" si="255"/>
        <v>0</v>
      </c>
      <c r="L443" s="63">
        <f t="shared" si="255"/>
        <v>0</v>
      </c>
      <c r="M443" s="63">
        <f t="shared" si="255"/>
        <v>0</v>
      </c>
      <c r="N443" s="63">
        <f t="shared" si="255"/>
        <v>0</v>
      </c>
    </row>
    <row r="444" spans="1:14" s="96" customFormat="1" ht="15" customHeight="1">
      <c r="A444" s="105"/>
      <c r="B444" s="97">
        <v>321</v>
      </c>
      <c r="C444" s="93" t="s">
        <v>375</v>
      </c>
      <c r="D444" s="59">
        <v>0</v>
      </c>
      <c r="E444" s="59">
        <f>F444-D444</f>
        <v>0</v>
      </c>
      <c r="F444" s="59">
        <f t="shared" si="253"/>
        <v>0</v>
      </c>
      <c r="G444" s="59">
        <v>0</v>
      </c>
      <c r="H444" s="59">
        <v>0</v>
      </c>
      <c r="I444" s="59">
        <v>0</v>
      </c>
      <c r="J444" s="59">
        <v>0</v>
      </c>
      <c r="K444" s="59">
        <v>0</v>
      </c>
      <c r="L444" s="59">
        <v>0</v>
      </c>
      <c r="M444" s="59">
        <v>0</v>
      </c>
      <c r="N444" s="59">
        <v>0</v>
      </c>
    </row>
    <row r="445" spans="1:14" s="96" customFormat="1" ht="15" customHeight="1">
      <c r="A445" s="106"/>
      <c r="B445" s="94">
        <v>322</v>
      </c>
      <c r="C445" s="94" t="s">
        <v>343</v>
      </c>
      <c r="D445" s="59">
        <v>0</v>
      </c>
      <c r="E445" s="59">
        <f>F445-D445</f>
        <v>0</v>
      </c>
      <c r="F445" s="59">
        <f t="shared" si="253"/>
        <v>0</v>
      </c>
      <c r="G445" s="59">
        <v>0</v>
      </c>
      <c r="H445" s="59">
        <v>0</v>
      </c>
      <c r="I445" s="59">
        <v>0</v>
      </c>
      <c r="J445" s="59">
        <v>0</v>
      </c>
      <c r="K445" s="59">
        <v>0</v>
      </c>
      <c r="L445" s="59">
        <v>0</v>
      </c>
      <c r="M445" s="59">
        <v>0</v>
      </c>
      <c r="N445" s="59">
        <v>0</v>
      </c>
    </row>
    <row r="446" spans="1:14" s="96" customFormat="1" ht="15" customHeight="1">
      <c r="A446" s="106"/>
      <c r="B446" s="94">
        <v>323</v>
      </c>
      <c r="C446" s="94" t="s">
        <v>349</v>
      </c>
      <c r="D446" s="59">
        <v>0</v>
      </c>
      <c r="E446" s="59">
        <f>F446-D446</f>
        <v>0</v>
      </c>
      <c r="F446" s="59">
        <f t="shared" si="253"/>
        <v>0</v>
      </c>
      <c r="G446" s="59">
        <v>0</v>
      </c>
      <c r="H446" s="59">
        <v>0</v>
      </c>
      <c r="I446" s="59">
        <v>0</v>
      </c>
      <c r="J446" s="59">
        <v>0</v>
      </c>
      <c r="K446" s="59">
        <v>0</v>
      </c>
      <c r="L446" s="59">
        <v>0</v>
      </c>
      <c r="M446" s="59">
        <v>0</v>
      </c>
      <c r="N446" s="59">
        <v>0</v>
      </c>
    </row>
    <row r="447" spans="1:14" s="96" customFormat="1" ht="15" customHeight="1">
      <c r="A447" s="105"/>
      <c r="B447" s="93">
        <v>329</v>
      </c>
      <c r="C447" s="93" t="s">
        <v>344</v>
      </c>
      <c r="D447" s="59">
        <v>0</v>
      </c>
      <c r="E447" s="59">
        <f>F447-D447</f>
        <v>0</v>
      </c>
      <c r="F447" s="59">
        <f t="shared" si="253"/>
        <v>0</v>
      </c>
      <c r="G447" s="59">
        <v>0</v>
      </c>
      <c r="H447" s="59">
        <v>0</v>
      </c>
      <c r="I447" s="59">
        <v>0</v>
      </c>
      <c r="J447" s="59">
        <v>0</v>
      </c>
      <c r="K447" s="59">
        <v>0</v>
      </c>
      <c r="L447" s="59">
        <v>0</v>
      </c>
      <c r="M447" s="59">
        <v>0</v>
      </c>
      <c r="N447" s="59">
        <v>0</v>
      </c>
    </row>
    <row r="448" spans="1:14" s="11" customFormat="1" ht="18" customHeight="1">
      <c r="A448" s="104"/>
      <c r="B448" s="61" t="s">
        <v>281</v>
      </c>
      <c r="C448" s="61" t="s">
        <v>352</v>
      </c>
      <c r="D448" s="63">
        <f>D449</f>
        <v>0</v>
      </c>
      <c r="E448" s="63">
        <f>E449</f>
        <v>0</v>
      </c>
      <c r="F448" s="63">
        <f t="shared" si="253"/>
        <v>0</v>
      </c>
      <c r="G448" s="63">
        <f>G449</f>
        <v>0</v>
      </c>
      <c r="H448" s="63">
        <f aca="true" t="shared" si="256" ref="H448:N448">H449</f>
        <v>0</v>
      </c>
      <c r="I448" s="63">
        <f t="shared" si="256"/>
        <v>0</v>
      </c>
      <c r="J448" s="63">
        <f t="shared" si="256"/>
        <v>0</v>
      </c>
      <c r="K448" s="63">
        <f t="shared" si="256"/>
        <v>0</v>
      </c>
      <c r="L448" s="63">
        <f t="shared" si="256"/>
        <v>0</v>
      </c>
      <c r="M448" s="63">
        <f t="shared" si="256"/>
        <v>0</v>
      </c>
      <c r="N448" s="63">
        <f t="shared" si="256"/>
        <v>0</v>
      </c>
    </row>
    <row r="449" spans="1:14" s="96" customFormat="1" ht="15" customHeight="1">
      <c r="A449" s="105"/>
      <c r="B449" s="97">
        <v>343</v>
      </c>
      <c r="C449" s="93" t="s">
        <v>353</v>
      </c>
      <c r="D449" s="59">
        <v>0</v>
      </c>
      <c r="E449" s="59">
        <f>F449-D449</f>
        <v>0</v>
      </c>
      <c r="F449" s="59">
        <f t="shared" si="253"/>
        <v>0</v>
      </c>
      <c r="G449" s="59">
        <v>0</v>
      </c>
      <c r="H449" s="59">
        <v>0</v>
      </c>
      <c r="I449" s="59">
        <v>0</v>
      </c>
      <c r="J449" s="59">
        <v>0</v>
      </c>
      <c r="K449" s="59">
        <v>0</v>
      </c>
      <c r="L449" s="59">
        <v>0</v>
      </c>
      <c r="M449" s="59">
        <v>0</v>
      </c>
      <c r="N449" s="59">
        <v>0</v>
      </c>
    </row>
    <row r="450" spans="1:14" s="11" customFormat="1" ht="18" customHeight="1">
      <c r="A450" s="104"/>
      <c r="B450" s="61" t="s">
        <v>188</v>
      </c>
      <c r="C450" s="61" t="s">
        <v>348</v>
      </c>
      <c r="D450" s="63">
        <f>D451+D452</f>
        <v>0</v>
      </c>
      <c r="E450" s="63">
        <f>E451+E452</f>
        <v>0</v>
      </c>
      <c r="F450" s="63">
        <f t="shared" si="253"/>
        <v>0</v>
      </c>
      <c r="G450" s="63">
        <f>G451+G452</f>
        <v>0</v>
      </c>
      <c r="H450" s="63">
        <f aca="true" t="shared" si="257" ref="H450:N450">H451+H452</f>
        <v>0</v>
      </c>
      <c r="I450" s="63">
        <f t="shared" si="257"/>
        <v>0</v>
      </c>
      <c r="J450" s="63">
        <f t="shared" si="257"/>
        <v>0</v>
      </c>
      <c r="K450" s="63">
        <f t="shared" si="257"/>
        <v>0</v>
      </c>
      <c r="L450" s="63">
        <f t="shared" si="257"/>
        <v>0</v>
      </c>
      <c r="M450" s="63">
        <f t="shared" si="257"/>
        <v>0</v>
      </c>
      <c r="N450" s="63">
        <f t="shared" si="257"/>
        <v>0</v>
      </c>
    </row>
    <row r="451" spans="1:14" s="96" customFormat="1" ht="15" customHeight="1">
      <c r="A451" s="105"/>
      <c r="B451" s="93" t="s">
        <v>98</v>
      </c>
      <c r="C451" s="93" t="s">
        <v>346</v>
      </c>
      <c r="D451" s="59">
        <v>0</v>
      </c>
      <c r="E451" s="59">
        <f>F451-D451</f>
        <v>0</v>
      </c>
      <c r="F451" s="59">
        <f t="shared" si="253"/>
        <v>0</v>
      </c>
      <c r="G451" s="59">
        <v>0</v>
      </c>
      <c r="H451" s="59">
        <v>0</v>
      </c>
      <c r="I451" s="59">
        <v>0</v>
      </c>
      <c r="J451" s="59">
        <v>0</v>
      </c>
      <c r="K451" s="59">
        <v>0</v>
      </c>
      <c r="L451" s="57">
        <v>0</v>
      </c>
      <c r="M451" s="57">
        <v>0</v>
      </c>
      <c r="N451" s="57">
        <v>0</v>
      </c>
    </row>
    <row r="452" spans="1:14" s="96" customFormat="1" ht="15" customHeight="1">
      <c r="A452" s="105"/>
      <c r="B452" s="93" t="s">
        <v>394</v>
      </c>
      <c r="C452" s="93" t="s">
        <v>347</v>
      </c>
      <c r="D452" s="59">
        <v>0</v>
      </c>
      <c r="E452" s="59">
        <f>F452-D452</f>
        <v>0</v>
      </c>
      <c r="F452" s="59">
        <f>SUM(G452:N452)</f>
        <v>0</v>
      </c>
      <c r="G452" s="59">
        <v>0</v>
      </c>
      <c r="H452" s="59">
        <v>0</v>
      </c>
      <c r="I452" s="59">
        <v>0</v>
      </c>
      <c r="J452" s="59">
        <v>0</v>
      </c>
      <c r="K452" s="57">
        <v>0</v>
      </c>
      <c r="L452" s="57">
        <v>0</v>
      </c>
      <c r="M452" s="57">
        <v>0</v>
      </c>
      <c r="N452" s="57">
        <v>0</v>
      </c>
    </row>
    <row r="453" spans="1:14" s="11" customFormat="1" ht="30" customHeight="1">
      <c r="A453" s="104"/>
      <c r="B453" s="12"/>
      <c r="C453" s="121" t="s">
        <v>4</v>
      </c>
      <c r="D453" s="116">
        <f>D5</f>
        <v>36435350</v>
      </c>
      <c r="E453" s="116">
        <f>E5</f>
        <v>8541899</v>
      </c>
      <c r="F453" s="116">
        <f>SUM(G453:N453)</f>
        <v>44977249</v>
      </c>
      <c r="G453" s="116">
        <f aca="true" t="shared" si="258" ref="G453:N453">G5</f>
        <v>21082600</v>
      </c>
      <c r="H453" s="116">
        <f t="shared" si="258"/>
        <v>4322350</v>
      </c>
      <c r="I453" s="116">
        <f t="shared" si="258"/>
        <v>7521000</v>
      </c>
      <c r="J453" s="116">
        <f t="shared" si="258"/>
        <v>3523800</v>
      </c>
      <c r="K453" s="116">
        <f t="shared" si="258"/>
        <v>11000</v>
      </c>
      <c r="L453" s="116">
        <f t="shared" si="258"/>
        <v>97000</v>
      </c>
      <c r="M453" s="116">
        <f t="shared" si="258"/>
        <v>2705550</v>
      </c>
      <c r="N453" s="116">
        <f t="shared" si="258"/>
        <v>5713949</v>
      </c>
    </row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sheetProtection/>
  <mergeCells count="214">
    <mergeCell ref="A373:A374"/>
    <mergeCell ref="B270:C270"/>
    <mergeCell ref="B437:C437"/>
    <mergeCell ref="B50:C50"/>
    <mergeCell ref="B93:C93"/>
    <mergeCell ref="B103:C103"/>
    <mergeCell ref="B429:C429"/>
    <mergeCell ref="B435:C435"/>
    <mergeCell ref="B436:C436"/>
    <mergeCell ref="B225:C225"/>
    <mergeCell ref="A403:A404"/>
    <mergeCell ref="B403:B404"/>
    <mergeCell ref="C403:C404"/>
    <mergeCell ref="D403:D404"/>
    <mergeCell ref="E403:E404"/>
    <mergeCell ref="F403:F404"/>
    <mergeCell ref="G373:N373"/>
    <mergeCell ref="B344:C344"/>
    <mergeCell ref="B351:C351"/>
    <mergeCell ref="B292:C292"/>
    <mergeCell ref="B348:C348"/>
    <mergeCell ref="G403:N403"/>
    <mergeCell ref="F373:F374"/>
    <mergeCell ref="B360:C360"/>
    <mergeCell ref="B357:C357"/>
    <mergeCell ref="B334:C334"/>
    <mergeCell ref="B100:C100"/>
    <mergeCell ref="C432:C433"/>
    <mergeCell ref="D432:D433"/>
    <mergeCell ref="E432:E433"/>
    <mergeCell ref="B203:C203"/>
    <mergeCell ref="B206:C206"/>
    <mergeCell ref="B212:C212"/>
    <mergeCell ref="B406:C406"/>
    <mergeCell ref="B408:C408"/>
    <mergeCell ref="B407:C407"/>
    <mergeCell ref="B373:B374"/>
    <mergeCell ref="B378:C378"/>
    <mergeCell ref="B328:C328"/>
    <mergeCell ref="B247:C247"/>
    <mergeCell ref="B180:C180"/>
    <mergeCell ref="B163:C163"/>
    <mergeCell ref="B183:C183"/>
    <mergeCell ref="B331:C331"/>
    <mergeCell ref="B304:C304"/>
    <mergeCell ref="B173:B174"/>
    <mergeCell ref="A173:A174"/>
    <mergeCell ref="F432:F433"/>
    <mergeCell ref="G432:N432"/>
    <mergeCell ref="B338:C338"/>
    <mergeCell ref="C373:C374"/>
    <mergeCell ref="D373:D374"/>
    <mergeCell ref="E373:E374"/>
    <mergeCell ref="B376:C376"/>
    <mergeCell ref="B327:C327"/>
    <mergeCell ref="B188:C188"/>
    <mergeCell ref="C35:C36"/>
    <mergeCell ref="F173:F174"/>
    <mergeCell ref="G173:N173"/>
    <mergeCell ref="G35:N35"/>
    <mergeCell ref="B156:C156"/>
    <mergeCell ref="B40:C40"/>
    <mergeCell ref="B68:C68"/>
    <mergeCell ref="B71:C71"/>
    <mergeCell ref="B97:C97"/>
    <mergeCell ref="D137:D138"/>
    <mergeCell ref="D35:D36"/>
    <mergeCell ref="E137:E138"/>
    <mergeCell ref="F137:F138"/>
    <mergeCell ref="G137:N137"/>
    <mergeCell ref="E35:E36"/>
    <mergeCell ref="F35:F36"/>
    <mergeCell ref="G106:N106"/>
    <mergeCell ref="F106:F107"/>
    <mergeCell ref="D106:D107"/>
    <mergeCell ref="E106:E107"/>
    <mergeCell ref="B74:C74"/>
    <mergeCell ref="B140:C140"/>
    <mergeCell ref="B133:C133"/>
    <mergeCell ref="B121:C121"/>
    <mergeCell ref="B87:C87"/>
    <mergeCell ref="B79:C79"/>
    <mergeCell ref="B84:C84"/>
    <mergeCell ref="B80:C80"/>
    <mergeCell ref="B90:C90"/>
    <mergeCell ref="B137:B138"/>
    <mergeCell ref="B49:C49"/>
    <mergeCell ref="B253:C253"/>
    <mergeCell ref="B229:C229"/>
    <mergeCell ref="B240:C240"/>
    <mergeCell ref="B228:C228"/>
    <mergeCell ref="B130:C130"/>
    <mergeCell ref="B127:C127"/>
    <mergeCell ref="B244:C244"/>
    <mergeCell ref="B184:C184"/>
    <mergeCell ref="B149:C149"/>
    <mergeCell ref="G2:N2"/>
    <mergeCell ref="A5:C5"/>
    <mergeCell ref="B6:C6"/>
    <mergeCell ref="B7:C7"/>
    <mergeCell ref="E2:E3"/>
    <mergeCell ref="D2:D3"/>
    <mergeCell ref="F2:F3"/>
    <mergeCell ref="B28:C28"/>
    <mergeCell ref="B29:C29"/>
    <mergeCell ref="B64:C64"/>
    <mergeCell ref="A2:A3"/>
    <mergeCell ref="B2:B3"/>
    <mergeCell ref="B18:C18"/>
    <mergeCell ref="B60:C60"/>
    <mergeCell ref="B8:C8"/>
    <mergeCell ref="C2:C3"/>
    <mergeCell ref="B23:C23"/>
    <mergeCell ref="A35:A36"/>
    <mergeCell ref="B35:B36"/>
    <mergeCell ref="B363:C363"/>
    <mergeCell ref="B192:C192"/>
    <mergeCell ref="B166:C166"/>
    <mergeCell ref="B56:C56"/>
    <mergeCell ref="B41:C41"/>
    <mergeCell ref="B267:C267"/>
    <mergeCell ref="B254:C254"/>
    <mergeCell ref="B237:C237"/>
    <mergeCell ref="B61:C61"/>
    <mergeCell ref="B394:C394"/>
    <mergeCell ref="B222:C222"/>
    <mergeCell ref="B150:C150"/>
    <mergeCell ref="B218:C218"/>
    <mergeCell ref="B177:C177"/>
    <mergeCell ref="B96:C96"/>
    <mergeCell ref="B320:C320"/>
    <mergeCell ref="B289:C289"/>
    <mergeCell ref="B187:C187"/>
    <mergeCell ref="B299:C299"/>
    <mergeCell ref="C137:C138"/>
    <mergeCell ref="B160:C160"/>
    <mergeCell ref="B198:C198"/>
    <mergeCell ref="B199:C199"/>
    <mergeCell ref="B250:C250"/>
    <mergeCell ref="B261:C261"/>
    <mergeCell ref="B282:C282"/>
    <mergeCell ref="C273:C274"/>
    <mergeCell ref="B324:C324"/>
    <mergeCell ref="B296:C296"/>
    <mergeCell ref="B159:C159"/>
    <mergeCell ref="B335:C335"/>
    <mergeCell ref="B277:C277"/>
    <mergeCell ref="B323:C323"/>
    <mergeCell ref="B258:C258"/>
    <mergeCell ref="B276:C276"/>
    <mergeCell ref="B286:C286"/>
    <mergeCell ref="B264:C264"/>
    <mergeCell ref="C308:C309"/>
    <mergeCell ref="B307:C307"/>
    <mergeCell ref="A106:A107"/>
    <mergeCell ref="B106:B107"/>
    <mergeCell ref="C106:C107"/>
    <mergeCell ref="B117:C117"/>
    <mergeCell ref="B109:C109"/>
    <mergeCell ref="B143:C143"/>
    <mergeCell ref="B110:C110"/>
    <mergeCell ref="A137:A138"/>
    <mergeCell ref="D173:D174"/>
    <mergeCell ref="E173:E174"/>
    <mergeCell ref="B124:C124"/>
    <mergeCell ref="B153:C153"/>
    <mergeCell ref="B171:C171"/>
    <mergeCell ref="C173:C174"/>
    <mergeCell ref="B114:C114"/>
    <mergeCell ref="B120:C120"/>
    <mergeCell ref="G273:N273"/>
    <mergeCell ref="F241:F242"/>
    <mergeCell ref="G241:N241"/>
    <mergeCell ref="A209:A210"/>
    <mergeCell ref="B209:B210"/>
    <mergeCell ref="C209:C210"/>
    <mergeCell ref="D209:D210"/>
    <mergeCell ref="E209:E210"/>
    <mergeCell ref="F209:F210"/>
    <mergeCell ref="B215:C215"/>
    <mergeCell ref="G209:N209"/>
    <mergeCell ref="A241:A242"/>
    <mergeCell ref="B241:B242"/>
    <mergeCell ref="C241:C242"/>
    <mergeCell ref="D241:D242"/>
    <mergeCell ref="E241:E242"/>
    <mergeCell ref="B233:C233"/>
    <mergeCell ref="B219:C219"/>
    <mergeCell ref="D308:D309"/>
    <mergeCell ref="E308:E309"/>
    <mergeCell ref="F308:F309"/>
    <mergeCell ref="D273:D274"/>
    <mergeCell ref="E273:E274"/>
    <mergeCell ref="F273:F274"/>
    <mergeCell ref="A432:A433"/>
    <mergeCell ref="B432:B433"/>
    <mergeCell ref="A341:A342"/>
    <mergeCell ref="B341:B342"/>
    <mergeCell ref="C341:C342"/>
    <mergeCell ref="D341:D342"/>
    <mergeCell ref="B347:C347"/>
    <mergeCell ref="B422:C422"/>
    <mergeCell ref="B366:C366"/>
    <mergeCell ref="B377:C377"/>
    <mergeCell ref="E341:E342"/>
    <mergeCell ref="F341:F342"/>
    <mergeCell ref="B354:C354"/>
    <mergeCell ref="B195:C195"/>
    <mergeCell ref="G308:N308"/>
    <mergeCell ref="A273:A274"/>
    <mergeCell ref="B273:B274"/>
    <mergeCell ref="G341:N341"/>
    <mergeCell ref="A308:A309"/>
    <mergeCell ref="B308:B309"/>
  </mergeCells>
  <printOptions/>
  <pageMargins left="0.5905511811023623" right="0.2755905511811024" top="0.5511811023622047" bottom="0.3937007874015748" header="0.31496062992125984" footer="0.1968503937007874"/>
  <pageSetup horizontalDpi="600" verticalDpi="600" orientation="landscape" paperSize="9" scale="83" r:id="rId1"/>
  <headerFooter alignWithMargins="0">
    <oddHeader>&amp;C&amp;"Arial,Kurziv"&amp;7Izmjene Proračuna Grada Hvar za 2021.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1">
      <selection activeCell="D39" sqref="D39"/>
    </sheetView>
  </sheetViews>
  <sheetFormatPr defaultColWidth="9.140625" defaultRowHeight="12.75"/>
  <cols>
    <col min="1" max="1" width="2.28125" style="66" customWidth="1"/>
    <col min="2" max="2" width="11.00390625" style="66" customWidth="1"/>
    <col min="3" max="3" width="48.421875" style="66" customWidth="1"/>
    <col min="4" max="4" width="12.140625" style="66" customWidth="1"/>
    <col min="5" max="5" width="9.7109375" style="66" customWidth="1"/>
    <col min="6" max="16384" width="9.140625" style="66" customWidth="1"/>
  </cols>
  <sheetData>
    <row r="1" ht="24" customHeight="1">
      <c r="B1" s="65" t="s">
        <v>93</v>
      </c>
    </row>
    <row r="2" ht="18.75" customHeight="1"/>
    <row r="3" spans="2:5" ht="21" customHeight="1">
      <c r="B3" s="207" t="s">
        <v>770</v>
      </c>
      <c r="C3" s="207"/>
      <c r="D3" s="207"/>
      <c r="E3" s="207"/>
    </row>
    <row r="4" ht="12" customHeight="1"/>
    <row r="5" spans="2:5" ht="36.75" customHeight="1">
      <c r="B5" s="67" t="s">
        <v>54</v>
      </c>
      <c r="C5" s="56" t="s">
        <v>27</v>
      </c>
      <c r="D5" s="68" t="s">
        <v>771</v>
      </c>
      <c r="E5" s="67" t="s">
        <v>55</v>
      </c>
    </row>
    <row r="6" spans="2:5" ht="9.75" customHeight="1">
      <c r="B6" s="69">
        <v>1</v>
      </c>
      <c r="C6" s="69">
        <v>2</v>
      </c>
      <c r="D6" s="69">
        <v>3</v>
      </c>
      <c r="E6" s="69">
        <v>4</v>
      </c>
    </row>
    <row r="7" spans="2:5" ht="18" customHeight="1">
      <c r="B7" s="70" t="s">
        <v>56</v>
      </c>
      <c r="C7" s="71" t="s">
        <v>28</v>
      </c>
      <c r="D7" s="72">
        <f>SUM(D8:D11)</f>
        <v>11771099</v>
      </c>
      <c r="E7" s="73">
        <f>D7/D47*100</f>
        <v>26.171229369764255</v>
      </c>
    </row>
    <row r="8" spans="2:5" ht="13.5" customHeight="1">
      <c r="B8" s="93" t="s">
        <v>5</v>
      </c>
      <c r="C8" s="57" t="s">
        <v>29</v>
      </c>
      <c r="D8" s="59">
        <f>'2) Posebni'!F8+'2) Posebni'!F18+'2) Posebni'!F23+'2) Posebni'!F80+'2) Posebni'!F84+'2) Posebni'!F87+'2) Posebni'!F90</f>
        <v>5988500</v>
      </c>
      <c r="E8" s="124">
        <f>D8/D47*100</f>
        <v>13.314509297800761</v>
      </c>
    </row>
    <row r="9" spans="2:5" ht="13.5" customHeight="1">
      <c r="B9" s="93" t="s">
        <v>57</v>
      </c>
      <c r="C9" s="57" t="s">
        <v>30</v>
      </c>
      <c r="D9" s="59">
        <f>'2) Posebni'!F56+'2) Posebni'!F50</f>
        <v>2836599</v>
      </c>
      <c r="E9" s="124">
        <f>D9/D47*100</f>
        <v>6.306741881878991</v>
      </c>
    </row>
    <row r="10" spans="2:5" ht="13.5" customHeight="1">
      <c r="B10" s="93" t="s">
        <v>58</v>
      </c>
      <c r="C10" s="57" t="s">
        <v>31</v>
      </c>
      <c r="D10" s="59">
        <f>'2) Posebni'!F29+'2) Posebni'!F41</f>
        <v>2781000</v>
      </c>
      <c r="E10" s="124">
        <f>D10/D47*100</f>
        <v>6.183126051128649</v>
      </c>
    </row>
    <row r="11" spans="2:5" ht="13.5" customHeight="1">
      <c r="B11" s="93" t="s">
        <v>59</v>
      </c>
      <c r="C11" s="57" t="s">
        <v>32</v>
      </c>
      <c r="D11" s="59">
        <f>'2) Posebni'!F328+'2) Posebni'!F331</f>
        <v>165000</v>
      </c>
      <c r="E11" s="124">
        <f>D11/D47*100</f>
        <v>0.366852138955853</v>
      </c>
    </row>
    <row r="12" spans="2:5" ht="18" customHeight="1">
      <c r="B12" s="70" t="s">
        <v>60</v>
      </c>
      <c r="C12" s="71" t="s">
        <v>33</v>
      </c>
      <c r="D12" s="72">
        <f>SUM(D13:D15)</f>
        <v>1930000</v>
      </c>
      <c r="E12" s="73">
        <f>D12/D47*100</f>
        <v>4.291058352635129</v>
      </c>
    </row>
    <row r="13" spans="2:5" ht="13.5" customHeight="1">
      <c r="B13" s="93" t="s">
        <v>191</v>
      </c>
      <c r="C13" s="57" t="s">
        <v>192</v>
      </c>
      <c r="D13" s="59">
        <f>'2) Posebni'!F74</f>
        <v>40000</v>
      </c>
      <c r="E13" s="124">
        <f>D13/D47*100</f>
        <v>0.08893385186808557</v>
      </c>
    </row>
    <row r="14" spans="2:5" ht="13.5" customHeight="1">
      <c r="B14" s="93" t="s">
        <v>61</v>
      </c>
      <c r="C14" s="57" t="s">
        <v>34</v>
      </c>
      <c r="D14" s="59">
        <f>'2) Posebni'!F64+'2) Posebni'!F61</f>
        <v>1810000</v>
      </c>
      <c r="E14" s="124">
        <f>D14/D47*100</f>
        <v>4.024256797030872</v>
      </c>
    </row>
    <row r="15" spans="2:5" ht="13.5" customHeight="1">
      <c r="B15" s="93" t="s">
        <v>14</v>
      </c>
      <c r="C15" s="57" t="s">
        <v>15</v>
      </c>
      <c r="D15" s="59">
        <f>'2) Posebni'!F68+'2) Posebni'!F71</f>
        <v>80000</v>
      </c>
      <c r="E15" s="124">
        <f>D15/D47*100</f>
        <v>0.17786770373617114</v>
      </c>
    </row>
    <row r="16" spans="2:5" ht="18" customHeight="1">
      <c r="B16" s="70" t="s">
        <v>62</v>
      </c>
      <c r="C16" s="71" t="s">
        <v>35</v>
      </c>
      <c r="D16" s="72">
        <f>SUM(D17:D21)</f>
        <v>3155000</v>
      </c>
      <c r="E16" s="73">
        <f>D16/D47*100</f>
        <v>7.014657566095249</v>
      </c>
    </row>
    <row r="17" spans="2:5" ht="13.5" customHeight="1">
      <c r="B17" s="93" t="s">
        <v>63</v>
      </c>
      <c r="C17" s="57" t="s">
        <v>85</v>
      </c>
      <c r="D17" s="59">
        <f>'2) Posebni'!F97</f>
        <v>0</v>
      </c>
      <c r="E17" s="124">
        <f>D17/D47*100</f>
        <v>0</v>
      </c>
    </row>
    <row r="18" spans="2:5" ht="13.5" customHeight="1">
      <c r="B18" s="93" t="s">
        <v>64</v>
      </c>
      <c r="C18" s="57" t="s">
        <v>36</v>
      </c>
      <c r="D18" s="59">
        <f>'2) Posebni'!F110+'2) Posebni'!F114+'2) Posebni'!F117</f>
        <v>1840000</v>
      </c>
      <c r="E18" s="124">
        <f>D18/D47*100</f>
        <v>4.090957185931936</v>
      </c>
    </row>
    <row r="19" spans="2:5" ht="13.5" customHeight="1">
      <c r="B19" s="93" t="s">
        <v>103</v>
      </c>
      <c r="C19" s="57" t="s">
        <v>508</v>
      </c>
      <c r="D19" s="59">
        <f>'2) Posebni'!F229+'2) Posebni'!F237</f>
        <v>1305000</v>
      </c>
      <c r="E19" s="124">
        <f>D19/D47*100</f>
        <v>2.901466917196292</v>
      </c>
    </row>
    <row r="20" spans="2:5" ht="13.5" customHeight="1">
      <c r="B20" s="93" t="s">
        <v>427</v>
      </c>
      <c r="C20" s="57" t="s">
        <v>451</v>
      </c>
      <c r="D20" s="59">
        <f>'2) Posebni'!F150</f>
        <v>0</v>
      </c>
      <c r="E20" s="124">
        <f>D20/D47*100</f>
        <v>0</v>
      </c>
    </row>
    <row r="21" spans="2:5" ht="13.5" customHeight="1">
      <c r="B21" s="93" t="s">
        <v>418</v>
      </c>
      <c r="C21" s="57" t="s">
        <v>452</v>
      </c>
      <c r="D21" s="59">
        <f>'2) Posebni'!F100+'2) Posebni'!F153+'2) Posebni'!F156</f>
        <v>10000</v>
      </c>
      <c r="E21" s="124">
        <f>D21/D47*100</f>
        <v>0.022233462967021392</v>
      </c>
    </row>
    <row r="22" spans="2:5" ht="18" customHeight="1">
      <c r="B22" s="70" t="s">
        <v>65</v>
      </c>
      <c r="C22" s="71" t="s">
        <v>37</v>
      </c>
      <c r="D22" s="72">
        <f>SUM(D23:D24)</f>
        <v>1489000</v>
      </c>
      <c r="E22" s="73">
        <f>D22/D47*100</f>
        <v>3.310562635789485</v>
      </c>
    </row>
    <row r="23" spans="2:5" ht="13.5" customHeight="1">
      <c r="B23" s="91" t="s">
        <v>101</v>
      </c>
      <c r="C23" s="87" t="s">
        <v>102</v>
      </c>
      <c r="D23" s="88">
        <f>'2) Posebni'!F121+'2) Posebni'!F124+'2) Posebni'!F127+'2) Posebni'!F143</f>
        <v>659000</v>
      </c>
      <c r="E23" s="125">
        <f>D23/D47*100</f>
        <v>1.4651852095267097</v>
      </c>
    </row>
    <row r="24" spans="2:5" ht="13.5" customHeight="1">
      <c r="B24" s="91" t="s">
        <v>66</v>
      </c>
      <c r="C24" s="87" t="s">
        <v>38</v>
      </c>
      <c r="D24" s="88">
        <f>'2) Posebni'!F130+'2) Posebni'!F133+'2) Posebni'!F140</f>
        <v>830000</v>
      </c>
      <c r="E24" s="125">
        <f>D24/D47*100</f>
        <v>1.8453774262627756</v>
      </c>
    </row>
    <row r="25" spans="2:5" ht="18" customHeight="1">
      <c r="B25" s="70" t="s">
        <v>67</v>
      </c>
      <c r="C25" s="71" t="s">
        <v>84</v>
      </c>
      <c r="D25" s="72">
        <f>SUM(D26:D29)</f>
        <v>10772550</v>
      </c>
      <c r="E25" s="73">
        <f>D25/D47*100</f>
        <v>23.95110914853863</v>
      </c>
    </row>
    <row r="26" spans="2:5" ht="13.5" customHeight="1">
      <c r="B26" s="93" t="s">
        <v>68</v>
      </c>
      <c r="C26" s="57" t="s">
        <v>39</v>
      </c>
      <c r="D26" s="59">
        <f>'2) Posebni'!F160+'2) Posebni'!F163+'2) Posebni'!F166+'2) Posebni'!F177+'2) Posebni'!F171+'2) Posebni'!F180+'2) Posebni'!F103</f>
        <v>624000</v>
      </c>
      <c r="E26" s="124">
        <f>D26/D47*100</f>
        <v>1.387368089142135</v>
      </c>
    </row>
    <row r="27" spans="2:5" ht="13.5" customHeight="1">
      <c r="B27" s="93" t="s">
        <v>69</v>
      </c>
      <c r="C27" s="57" t="s">
        <v>41</v>
      </c>
      <c r="D27" s="59">
        <f>SUM('2) Posebni'!F184)</f>
        <v>0</v>
      </c>
      <c r="E27" s="124">
        <f>D27/D47*100</f>
        <v>0</v>
      </c>
    </row>
    <row r="28" spans="2:5" ht="13.5" customHeight="1">
      <c r="B28" s="93" t="s">
        <v>70</v>
      </c>
      <c r="C28" s="57" t="s">
        <v>42</v>
      </c>
      <c r="D28" s="59">
        <f>'2) Posebni'!F188+'2) Posebni'!F192+'2) Posebni'!F195</f>
        <v>3910550</v>
      </c>
      <c r="E28" s="124">
        <f>D28/D47*100</f>
        <v>8.694506860568552</v>
      </c>
    </row>
    <row r="29" spans="2:5" ht="13.5" customHeight="1">
      <c r="B29" s="93" t="s">
        <v>71</v>
      </c>
      <c r="C29" s="57" t="s">
        <v>104</v>
      </c>
      <c r="D29" s="59">
        <f>'2) Posebni'!F199+'2) Posebni'!F203+'2) Posebni'!F206+'2) Posebni'!F215+'2) Posebni'!F219+'2) Posebni'!F222+'2) Posebni'!F225+'2) Posebni'!F233+'2) Posebni'!F212</f>
        <v>6238000</v>
      </c>
      <c r="E29" s="124">
        <f>D29/D47*100</f>
        <v>13.869234198827945</v>
      </c>
    </row>
    <row r="30" spans="2:5" ht="18" customHeight="1">
      <c r="B30" s="70" t="s">
        <v>72</v>
      </c>
      <c r="C30" s="71" t="s">
        <v>43</v>
      </c>
      <c r="D30" s="72">
        <f>SUM(D31)</f>
        <v>730000</v>
      </c>
      <c r="E30" s="73">
        <f>D30/D47*100</f>
        <v>1.6230427965925616</v>
      </c>
    </row>
    <row r="31" spans="2:5" ht="13.5" customHeight="1">
      <c r="B31" s="93" t="s">
        <v>73</v>
      </c>
      <c r="C31" s="57" t="s">
        <v>82</v>
      </c>
      <c r="D31" s="59">
        <f>SUM('2) Posebni'!F244+'2) Posebni'!F247+'2) Posebni'!F250)</f>
        <v>730000</v>
      </c>
      <c r="E31" s="124">
        <f>D31/D47*100</f>
        <v>1.6230427965925616</v>
      </c>
    </row>
    <row r="32" spans="2:5" ht="18" customHeight="1">
      <c r="B32" s="70" t="s">
        <v>74</v>
      </c>
      <c r="C32" s="71" t="s">
        <v>44</v>
      </c>
      <c r="D32" s="72">
        <f>SUM(D33:D35)</f>
        <v>8435650</v>
      </c>
      <c r="E32" s="73">
        <f>D32/D47*100</f>
        <v>18.755371187775403</v>
      </c>
    </row>
    <row r="33" spans="2:5" ht="13.5" customHeight="1">
      <c r="B33" s="93" t="s">
        <v>75</v>
      </c>
      <c r="C33" s="57" t="s">
        <v>45</v>
      </c>
      <c r="D33" s="59">
        <f>SUM('2) Posebni'!F258+'2) Posebni'!F254+'2) Posebni'!F261+'2) Posebni'!F264+'2) Posebni'!F267)+'2) Posebni'!F270</f>
        <v>3196000</v>
      </c>
      <c r="E33" s="124">
        <f>D33/D47*100</f>
        <v>7.105814764260038</v>
      </c>
    </row>
    <row r="34" spans="2:5" ht="13.5" customHeight="1">
      <c r="B34" s="93" t="s">
        <v>76</v>
      </c>
      <c r="C34" s="57" t="s">
        <v>456</v>
      </c>
      <c r="D34" s="59">
        <f>'2) Posebni'!F276+'2) Posebni'!F406</f>
        <v>5119650</v>
      </c>
      <c r="E34" s="124">
        <f>D34/D47*100</f>
        <v>11.382754867911107</v>
      </c>
    </row>
    <row r="35" spans="2:5" ht="13.5" customHeight="1">
      <c r="B35" s="93" t="s">
        <v>77</v>
      </c>
      <c r="C35" s="57" t="s">
        <v>46</v>
      </c>
      <c r="D35" s="59">
        <f>SUM('2) Posebni'!F324)</f>
        <v>120000</v>
      </c>
      <c r="E35" s="124">
        <f>D35/D47*100</f>
        <v>0.2668015556042567</v>
      </c>
    </row>
    <row r="36" spans="2:5" ht="18" customHeight="1">
      <c r="B36" s="70" t="s">
        <v>78</v>
      </c>
      <c r="C36" s="71" t="s">
        <v>47</v>
      </c>
      <c r="D36" s="72">
        <f>SUM(D37:D39)</f>
        <v>5463550</v>
      </c>
      <c r="E36" s="73">
        <f>D36/D47*100</f>
        <v>12.147363659346972</v>
      </c>
    </row>
    <row r="37" spans="2:5" ht="13.5" customHeight="1">
      <c r="B37" s="93" t="s">
        <v>79</v>
      </c>
      <c r="C37" s="57" t="s">
        <v>94</v>
      </c>
      <c r="D37" s="59">
        <f>'2) Posebni'!F376</f>
        <v>5053550</v>
      </c>
      <c r="E37" s="124">
        <f>D37/D47*100</f>
        <v>11.235791677699096</v>
      </c>
    </row>
    <row r="38" spans="2:5" ht="13.5" customHeight="1">
      <c r="B38" s="93" t="s">
        <v>80</v>
      </c>
      <c r="C38" s="57" t="s">
        <v>48</v>
      </c>
      <c r="D38" s="59">
        <f>'2) Posebni'!F335+'2) Posebni'!F344</f>
        <v>380000</v>
      </c>
      <c r="E38" s="124">
        <f>D38/D47*100</f>
        <v>0.8448715927468129</v>
      </c>
    </row>
    <row r="39" spans="2:5" ht="13.5" customHeight="1">
      <c r="B39" s="93" t="s">
        <v>389</v>
      </c>
      <c r="C39" s="57" t="s">
        <v>165</v>
      </c>
      <c r="D39" s="59">
        <f>'2) Posebni'!F338</f>
        <v>30000</v>
      </c>
      <c r="E39" s="124">
        <f>D39/D47*100</f>
        <v>0.06670038890106418</v>
      </c>
    </row>
    <row r="40" spans="2:5" ht="18" customHeight="1">
      <c r="B40" s="70" t="s">
        <v>81</v>
      </c>
      <c r="C40" s="71" t="s">
        <v>49</v>
      </c>
      <c r="D40" s="72">
        <f>SUM(D41:D46)</f>
        <v>1230400</v>
      </c>
      <c r="E40" s="73">
        <f>D40/D47*100</f>
        <v>2.7356052834623124</v>
      </c>
    </row>
    <row r="41" spans="2:5" ht="13.5" customHeight="1">
      <c r="B41" s="93">
        <v>1012</v>
      </c>
      <c r="C41" s="57" t="s">
        <v>95</v>
      </c>
      <c r="D41" s="59">
        <f>SUM('2) Posebni'!F357)</f>
        <v>60000</v>
      </c>
      <c r="E41" s="124">
        <f>D41/D47*100</f>
        <v>0.13340077780212836</v>
      </c>
    </row>
    <row r="42" spans="2:5" ht="13.5" customHeight="1">
      <c r="B42" s="93">
        <v>1020</v>
      </c>
      <c r="C42" s="57" t="s">
        <v>50</v>
      </c>
      <c r="D42" s="59">
        <f>SUM('2) Posebni'!F366)</f>
        <v>0</v>
      </c>
      <c r="E42" s="124">
        <f>D42/D47*100</f>
        <v>0</v>
      </c>
    </row>
    <row r="43" spans="2:5" ht="13.5" customHeight="1">
      <c r="B43" s="93">
        <v>1040</v>
      </c>
      <c r="C43" s="57" t="s">
        <v>51</v>
      </c>
      <c r="D43" s="59">
        <f>'2) Posebni'!F351+'2) Posebni'!F354</f>
        <v>190000</v>
      </c>
      <c r="E43" s="124">
        <f>D43/D47*100</f>
        <v>0.42243579637340645</v>
      </c>
    </row>
    <row r="44" spans="2:5" ht="13.5" customHeight="1">
      <c r="B44" s="93">
        <v>1060</v>
      </c>
      <c r="C44" s="57" t="s">
        <v>52</v>
      </c>
      <c r="D44" s="59">
        <f>SUM('2) Posebni'!F360)</f>
        <v>10400</v>
      </c>
      <c r="E44" s="124">
        <f>D44/D47*100</f>
        <v>0.02312280148570225</v>
      </c>
    </row>
    <row r="45" spans="2:5" ht="13.5" customHeight="1">
      <c r="B45" s="93">
        <v>1070</v>
      </c>
      <c r="C45" s="57" t="s">
        <v>96</v>
      </c>
      <c r="D45" s="59">
        <f>SUM('2) Posebni'!F348)</f>
        <v>715000</v>
      </c>
      <c r="E45" s="124">
        <f>D45/D47*100</f>
        <v>1.5896926021420295</v>
      </c>
    </row>
    <row r="46" spans="2:5" ht="13.5" customHeight="1">
      <c r="B46" s="93">
        <v>1090</v>
      </c>
      <c r="C46" s="57" t="s">
        <v>83</v>
      </c>
      <c r="D46" s="59">
        <f>SUM('2) Posebni'!F363)</f>
        <v>255000</v>
      </c>
      <c r="E46" s="124">
        <f>D46/D47*100</f>
        <v>0.5669533056590456</v>
      </c>
    </row>
    <row r="47" spans="2:5" ht="19.5" customHeight="1">
      <c r="B47" s="74"/>
      <c r="C47" s="71" t="s">
        <v>53</v>
      </c>
      <c r="D47" s="72">
        <f>SUM(D7+D12+D16+D22+D25+D30+D32+D36+D40)</f>
        <v>44977249</v>
      </c>
      <c r="E47" s="73">
        <f>SUM(E7+E12+E16+E22+E25+E30+E32+E36+E40)</f>
        <v>99.99999999999999</v>
      </c>
    </row>
    <row r="49" spans="4:5" ht="16.5" customHeight="1">
      <c r="D49" s="208"/>
      <c r="E49" s="208"/>
    </row>
    <row r="50" spans="2:5" ht="21" customHeight="1">
      <c r="B50" s="66" t="s">
        <v>805</v>
      </c>
      <c r="D50" s="75"/>
      <c r="E50" s="75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E38" sqref="E38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209" t="s">
        <v>87</v>
      </c>
      <c r="B1" s="209"/>
      <c r="C1" s="209"/>
    </row>
    <row r="3" spans="1:9" ht="21.75" customHeight="1">
      <c r="A3" s="212" t="s">
        <v>774</v>
      </c>
      <c r="B3" s="212"/>
      <c r="C3" s="212"/>
      <c r="D3" s="212"/>
      <c r="E3" s="212"/>
      <c r="F3" s="212"/>
      <c r="G3" s="212"/>
      <c r="H3" s="212"/>
      <c r="I3" s="212"/>
    </row>
    <row r="4" spans="1:9" ht="21.75" customHeight="1">
      <c r="A4" s="212"/>
      <c r="B4" s="212"/>
      <c r="C4" s="212"/>
      <c r="D4" s="212"/>
      <c r="E4" s="212"/>
      <c r="F4" s="212"/>
      <c r="G4" s="212"/>
      <c r="H4" s="212"/>
      <c r="I4" s="212"/>
    </row>
    <row r="5" spans="1:9" ht="19.5" customHeight="1">
      <c r="A5" s="213" t="s">
        <v>20</v>
      </c>
      <c r="B5" s="213"/>
      <c r="C5" s="213"/>
      <c r="D5" s="213"/>
      <c r="E5" s="213"/>
      <c r="F5" s="213"/>
      <c r="G5" s="213"/>
      <c r="H5" s="213"/>
      <c r="I5" s="213"/>
    </row>
    <row r="7" spans="1:9" ht="19.5" customHeight="1">
      <c r="A7" s="215" t="s">
        <v>169</v>
      </c>
      <c r="B7" s="210" t="s">
        <v>453</v>
      </c>
      <c r="C7" s="210"/>
      <c r="D7" s="210"/>
      <c r="E7" s="210"/>
      <c r="F7" s="210"/>
      <c r="G7" s="210"/>
      <c r="H7" s="134"/>
      <c r="I7" s="218" t="s">
        <v>455</v>
      </c>
    </row>
    <row r="8" spans="1:9" ht="12" customHeight="1">
      <c r="A8" s="216"/>
      <c r="B8" s="211" t="s">
        <v>166</v>
      </c>
      <c r="C8" s="211" t="s">
        <v>19</v>
      </c>
      <c r="D8" s="211" t="s">
        <v>167</v>
      </c>
      <c r="E8" s="211" t="s">
        <v>164</v>
      </c>
      <c r="F8" s="221" t="s">
        <v>18</v>
      </c>
      <c r="G8" s="211" t="s">
        <v>168</v>
      </c>
      <c r="H8" s="211" t="s">
        <v>713</v>
      </c>
      <c r="I8" s="219"/>
    </row>
    <row r="9" spans="1:9" ht="12" customHeight="1">
      <c r="A9" s="216"/>
      <c r="B9" s="211"/>
      <c r="C9" s="211"/>
      <c r="D9" s="211"/>
      <c r="E9" s="211"/>
      <c r="F9" s="221"/>
      <c r="G9" s="221"/>
      <c r="H9" s="221"/>
      <c r="I9" s="219"/>
    </row>
    <row r="10" spans="1:9" ht="12" customHeight="1">
      <c r="A10" s="217"/>
      <c r="B10" s="211"/>
      <c r="C10" s="211"/>
      <c r="D10" s="211"/>
      <c r="E10" s="211"/>
      <c r="F10" s="221"/>
      <c r="G10" s="221"/>
      <c r="H10" s="221"/>
      <c r="I10" s="220"/>
    </row>
    <row r="11" spans="1:9" ht="24" customHeight="1">
      <c r="A11" s="122">
        <v>6</v>
      </c>
      <c r="B11" s="30">
        <f aca="true" t="shared" si="0" ref="B11:G11">SUM(B12:B17)</f>
        <v>21082600</v>
      </c>
      <c r="C11" s="30">
        <f t="shared" si="0"/>
        <v>4322350</v>
      </c>
      <c r="D11" s="30">
        <f t="shared" si="0"/>
        <v>7521000</v>
      </c>
      <c r="E11" s="30">
        <f t="shared" si="0"/>
        <v>3523800</v>
      </c>
      <c r="F11" s="30">
        <f t="shared" si="0"/>
        <v>11000</v>
      </c>
      <c r="G11" s="30">
        <f t="shared" si="0"/>
        <v>92000</v>
      </c>
      <c r="H11" s="30">
        <f>SUM(H12:H17)</f>
        <v>0</v>
      </c>
      <c r="I11" s="33">
        <f aca="true" t="shared" si="1" ref="I11:I19">SUM(B11:H11)</f>
        <v>36552750</v>
      </c>
    </row>
    <row r="12" spans="1:9" ht="18.75" customHeight="1">
      <c r="A12" s="123">
        <v>61</v>
      </c>
      <c r="B12" s="31">
        <v>15656000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f t="shared" si="1"/>
        <v>15656000</v>
      </c>
    </row>
    <row r="13" spans="1:9" ht="18.75" customHeight="1">
      <c r="A13" s="123">
        <v>63</v>
      </c>
      <c r="B13" s="31">
        <v>0</v>
      </c>
      <c r="C13" s="32">
        <v>0</v>
      </c>
      <c r="D13" s="32">
        <v>0</v>
      </c>
      <c r="E13" s="32">
        <v>3523800</v>
      </c>
      <c r="F13" s="32">
        <v>0</v>
      </c>
      <c r="G13" s="32">
        <v>0</v>
      </c>
      <c r="H13" s="32">
        <v>0</v>
      </c>
      <c r="I13" s="33">
        <f t="shared" si="1"/>
        <v>3523800</v>
      </c>
    </row>
    <row r="14" spans="1:9" ht="18.75" customHeight="1">
      <c r="A14" s="123">
        <v>64</v>
      </c>
      <c r="B14" s="31">
        <v>5009600</v>
      </c>
      <c r="C14" s="32">
        <v>8100</v>
      </c>
      <c r="D14" s="32">
        <v>1151000</v>
      </c>
      <c r="E14" s="32">
        <v>0</v>
      </c>
      <c r="F14" s="32">
        <v>0</v>
      </c>
      <c r="G14" s="32">
        <v>0</v>
      </c>
      <c r="H14" s="32">
        <v>0</v>
      </c>
      <c r="I14" s="33">
        <f t="shared" si="1"/>
        <v>6168700</v>
      </c>
    </row>
    <row r="15" spans="1:9" ht="18.75" customHeight="1">
      <c r="A15" s="123">
        <v>65</v>
      </c>
      <c r="B15" s="31">
        <v>257000</v>
      </c>
      <c r="C15" s="32">
        <v>14250</v>
      </c>
      <c r="D15" s="32">
        <v>6370000</v>
      </c>
      <c r="E15" s="32">
        <v>0</v>
      </c>
      <c r="F15" s="32">
        <v>0</v>
      </c>
      <c r="G15" s="32">
        <v>92000</v>
      </c>
      <c r="H15" s="32">
        <v>0</v>
      </c>
      <c r="I15" s="33">
        <f t="shared" si="1"/>
        <v>6733250</v>
      </c>
    </row>
    <row r="16" spans="1:9" ht="18.75" customHeight="1">
      <c r="A16" s="123">
        <v>66</v>
      </c>
      <c r="B16" s="31">
        <v>0</v>
      </c>
      <c r="C16" s="32">
        <v>4300000</v>
      </c>
      <c r="D16" s="32">
        <v>0</v>
      </c>
      <c r="E16" s="32">
        <v>0</v>
      </c>
      <c r="F16" s="32">
        <v>11000</v>
      </c>
      <c r="G16" s="32">
        <v>0</v>
      </c>
      <c r="H16" s="32">
        <v>0</v>
      </c>
      <c r="I16" s="33">
        <f t="shared" si="1"/>
        <v>4311000</v>
      </c>
    </row>
    <row r="17" spans="1:9" ht="18.75" customHeight="1">
      <c r="A17" s="123">
        <v>68</v>
      </c>
      <c r="B17" s="31">
        <v>160000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si="1"/>
        <v>160000</v>
      </c>
    </row>
    <row r="18" spans="1:9" ht="21" customHeight="1">
      <c r="A18" s="122">
        <v>7</v>
      </c>
      <c r="B18" s="22">
        <f aca="true" t="shared" si="2" ref="B18:G18">SUM(B19:B20)</f>
        <v>0</v>
      </c>
      <c r="C18" s="33">
        <f t="shared" si="2"/>
        <v>0</v>
      </c>
      <c r="D18" s="33">
        <f t="shared" si="2"/>
        <v>0</v>
      </c>
      <c r="E18" s="33">
        <f t="shared" si="2"/>
        <v>0</v>
      </c>
      <c r="F18" s="33">
        <f t="shared" si="2"/>
        <v>0</v>
      </c>
      <c r="G18" s="33">
        <f t="shared" si="2"/>
        <v>5000</v>
      </c>
      <c r="H18" s="33">
        <f>SUM(H19:H20)</f>
        <v>0</v>
      </c>
      <c r="I18" s="33">
        <f t="shared" si="1"/>
        <v>5000</v>
      </c>
    </row>
    <row r="19" spans="1:9" ht="18.75" customHeight="1">
      <c r="A19" s="123">
        <v>71</v>
      </c>
      <c r="B19" s="31">
        <v>0</v>
      </c>
      <c r="C19" s="32">
        <v>0</v>
      </c>
      <c r="D19" s="32">
        <v>0</v>
      </c>
      <c r="E19" s="32"/>
      <c r="F19" s="32">
        <v>0</v>
      </c>
      <c r="G19" s="32">
        <v>0</v>
      </c>
      <c r="H19" s="32">
        <v>0</v>
      </c>
      <c r="I19" s="33">
        <f t="shared" si="1"/>
        <v>0</v>
      </c>
    </row>
    <row r="20" spans="1:9" ht="18.75" customHeight="1">
      <c r="A20" s="123">
        <v>72</v>
      </c>
      <c r="B20" s="31">
        <v>0</v>
      </c>
      <c r="C20" s="32">
        <v>0</v>
      </c>
      <c r="D20" s="32">
        <v>0</v>
      </c>
      <c r="E20" s="32">
        <v>0</v>
      </c>
      <c r="F20" s="32">
        <v>0</v>
      </c>
      <c r="G20" s="32">
        <v>5000</v>
      </c>
      <c r="H20" s="32">
        <v>0</v>
      </c>
      <c r="I20" s="33">
        <f>SUM(B20:G21)</f>
        <v>5000</v>
      </c>
    </row>
    <row r="21" spans="1:9" ht="21" customHeight="1">
      <c r="A21" s="122">
        <v>8</v>
      </c>
      <c r="B21" s="22">
        <f aca="true" t="shared" si="3" ref="B21:G21">B23</f>
        <v>0</v>
      </c>
      <c r="C21" s="22">
        <f t="shared" si="3"/>
        <v>0</v>
      </c>
      <c r="D21" s="22">
        <f t="shared" si="3"/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>H23+H22</f>
        <v>2705550</v>
      </c>
      <c r="I21" s="33">
        <f>SUM(B21:H21)</f>
        <v>2705550</v>
      </c>
    </row>
    <row r="22" spans="1:9" ht="18.75" customHeight="1">
      <c r="A22" s="123">
        <v>83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f>SUM(B22:H22)</f>
        <v>0</v>
      </c>
    </row>
    <row r="23" spans="1:9" ht="18.75" customHeight="1">
      <c r="A23" s="123">
        <v>84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2705550</v>
      </c>
      <c r="I23" s="33">
        <f>SUM(B23:H23)</f>
        <v>2705550</v>
      </c>
    </row>
    <row r="24" spans="1:9" ht="21" customHeight="1">
      <c r="A24" s="122" t="s">
        <v>627</v>
      </c>
      <c r="B24" s="31">
        <v>0</v>
      </c>
      <c r="C24" s="32">
        <v>0</v>
      </c>
      <c r="D24" s="32">
        <v>100000</v>
      </c>
      <c r="E24" s="32">
        <v>84000</v>
      </c>
      <c r="F24" s="32">
        <v>387600</v>
      </c>
      <c r="G24" s="32">
        <v>2596693</v>
      </c>
      <c r="H24" s="32">
        <v>2545656</v>
      </c>
      <c r="I24" s="33">
        <f>SUM(B24:H24)</f>
        <v>5713949</v>
      </c>
    </row>
    <row r="25" spans="1:9" ht="30" customHeight="1">
      <c r="A25" s="36" t="s">
        <v>454</v>
      </c>
      <c r="B25" s="22">
        <f aca="true" t="shared" si="4" ref="B25:I25">B11+B18+B21+B24</f>
        <v>21082600</v>
      </c>
      <c r="C25" s="22">
        <f t="shared" si="4"/>
        <v>4322350</v>
      </c>
      <c r="D25" s="22">
        <f t="shared" si="4"/>
        <v>7621000</v>
      </c>
      <c r="E25" s="22">
        <f t="shared" si="4"/>
        <v>3607800</v>
      </c>
      <c r="F25" s="22">
        <f t="shared" si="4"/>
        <v>398600</v>
      </c>
      <c r="G25" s="22">
        <f t="shared" si="4"/>
        <v>2693693</v>
      </c>
      <c r="H25" s="22">
        <f t="shared" si="4"/>
        <v>5251206</v>
      </c>
      <c r="I25" s="22">
        <f t="shared" si="4"/>
        <v>44977249</v>
      </c>
    </row>
    <row r="26" spans="1:9" ht="19.5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3" ht="12.75">
      <c r="A28" s="214" t="str">
        <f>'3)Funkc.'!B50</f>
        <v>Hvar, 27. listopada 2021. god.</v>
      </c>
      <c r="B28" s="214"/>
      <c r="C28" s="214"/>
    </row>
  </sheetData>
  <sheetProtection/>
  <mergeCells count="14">
    <mergeCell ref="A28:C28"/>
    <mergeCell ref="A7:A10"/>
    <mergeCell ref="I7:I10"/>
    <mergeCell ref="F8:F10"/>
    <mergeCell ref="G8:G10"/>
    <mergeCell ref="H8:H10"/>
    <mergeCell ref="A1:C1"/>
    <mergeCell ref="B7:G7"/>
    <mergeCell ref="B8:B10"/>
    <mergeCell ref="C8:C10"/>
    <mergeCell ref="D8:D10"/>
    <mergeCell ref="E8:E10"/>
    <mergeCell ref="A3:I4"/>
    <mergeCell ref="A5:I5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13.00390625" style="0" customWidth="1"/>
    <col min="2" max="7" width="13.7109375" style="0" customWidth="1"/>
    <col min="8" max="8" width="12.28125" style="0" customWidth="1"/>
    <col min="9" max="9" width="10.7109375" style="0" customWidth="1"/>
    <col min="10" max="10" width="13.7109375" style="0" customWidth="1"/>
  </cols>
  <sheetData>
    <row r="1" spans="1:3" ht="18.75" customHeight="1">
      <c r="A1" s="209" t="s">
        <v>87</v>
      </c>
      <c r="B1" s="209"/>
      <c r="C1" s="209"/>
    </row>
    <row r="2" spans="1:10" ht="21.75" customHeight="1">
      <c r="A2" s="212" t="s">
        <v>774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21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9.5" customHeight="1">
      <c r="A4" s="213" t="s">
        <v>583</v>
      </c>
      <c r="B4" s="213"/>
      <c r="C4" s="213"/>
      <c r="D4" s="213"/>
      <c r="E4" s="213"/>
      <c r="F4" s="213"/>
      <c r="G4" s="213"/>
      <c r="H4" s="213"/>
      <c r="I4" s="213"/>
      <c r="J4" s="213"/>
    </row>
    <row r="6" spans="1:10" ht="19.5" customHeight="1">
      <c r="A6" s="215" t="s">
        <v>169</v>
      </c>
      <c r="B6" s="210" t="s">
        <v>453</v>
      </c>
      <c r="C6" s="210"/>
      <c r="D6" s="210"/>
      <c r="E6" s="210"/>
      <c r="F6" s="210"/>
      <c r="G6" s="210"/>
      <c r="H6" s="134"/>
      <c r="I6" s="134"/>
      <c r="J6" s="218" t="s">
        <v>455</v>
      </c>
    </row>
    <row r="7" spans="1:10" ht="12" customHeight="1">
      <c r="A7" s="216"/>
      <c r="B7" s="211" t="s">
        <v>166</v>
      </c>
      <c r="C7" s="211" t="s">
        <v>19</v>
      </c>
      <c r="D7" s="211" t="s">
        <v>167</v>
      </c>
      <c r="E7" s="211" t="s">
        <v>164</v>
      </c>
      <c r="F7" s="221" t="s">
        <v>18</v>
      </c>
      <c r="G7" s="211" t="s">
        <v>168</v>
      </c>
      <c r="H7" s="211" t="s">
        <v>713</v>
      </c>
      <c r="I7" s="211" t="s">
        <v>628</v>
      </c>
      <c r="J7" s="219"/>
    </row>
    <row r="8" spans="1:10" ht="12" customHeight="1">
      <c r="A8" s="216"/>
      <c r="B8" s="211"/>
      <c r="C8" s="211"/>
      <c r="D8" s="211"/>
      <c r="E8" s="211"/>
      <c r="F8" s="221"/>
      <c r="G8" s="221"/>
      <c r="H8" s="221"/>
      <c r="I8" s="221"/>
      <c r="J8" s="219"/>
    </row>
    <row r="9" spans="1:10" ht="12" customHeight="1">
      <c r="A9" s="217"/>
      <c r="B9" s="211"/>
      <c r="C9" s="211"/>
      <c r="D9" s="211"/>
      <c r="E9" s="211"/>
      <c r="F9" s="221"/>
      <c r="G9" s="221"/>
      <c r="H9" s="221"/>
      <c r="I9" s="221"/>
      <c r="J9" s="220"/>
    </row>
    <row r="10" spans="1:10" ht="24" customHeight="1">
      <c r="A10" s="122">
        <v>3</v>
      </c>
      <c r="B10" s="30">
        <f aca="true" t="shared" si="0" ref="B10:J10">SUM(B11:B17)</f>
        <v>18515750</v>
      </c>
      <c r="C10" s="30">
        <f t="shared" si="0"/>
        <v>2281250</v>
      </c>
      <c r="D10" s="30">
        <f t="shared" si="0"/>
        <v>5011500</v>
      </c>
      <c r="E10" s="30">
        <f t="shared" si="0"/>
        <v>509400</v>
      </c>
      <c r="F10" s="30">
        <f t="shared" si="0"/>
        <v>10000</v>
      </c>
      <c r="G10" s="30">
        <f t="shared" si="0"/>
        <v>92000</v>
      </c>
      <c r="H10" s="30">
        <f t="shared" si="0"/>
        <v>0</v>
      </c>
      <c r="I10" s="30">
        <f t="shared" si="0"/>
        <v>1216600</v>
      </c>
      <c r="J10" s="30">
        <f t="shared" si="0"/>
        <v>27636500</v>
      </c>
    </row>
    <row r="11" spans="1:10" ht="18.75" customHeight="1">
      <c r="A11" s="123">
        <v>31</v>
      </c>
      <c r="B11" s="31">
        <v>5844950</v>
      </c>
      <c r="C11" s="32">
        <v>735000</v>
      </c>
      <c r="D11" s="32">
        <v>3000</v>
      </c>
      <c r="E11" s="32">
        <v>0</v>
      </c>
      <c r="F11" s="32">
        <v>0</v>
      </c>
      <c r="G11" s="32">
        <v>0</v>
      </c>
      <c r="H11" s="32">
        <v>0</v>
      </c>
      <c r="I11" s="32">
        <v>955000</v>
      </c>
      <c r="J11" s="32">
        <f>SUM(B11:I11)</f>
        <v>7537950</v>
      </c>
    </row>
    <row r="12" spans="1:10" ht="18.75" customHeight="1">
      <c r="A12" s="153">
        <v>32</v>
      </c>
      <c r="B12" s="31">
        <v>6639500</v>
      </c>
      <c r="C12" s="32">
        <v>1543250</v>
      </c>
      <c r="D12" s="32">
        <v>4983500</v>
      </c>
      <c r="E12" s="32">
        <v>501000</v>
      </c>
      <c r="F12" s="32">
        <v>10000</v>
      </c>
      <c r="G12" s="32">
        <v>92000</v>
      </c>
      <c r="H12" s="32">
        <v>0</v>
      </c>
      <c r="I12" s="32">
        <v>261600</v>
      </c>
      <c r="J12" s="32">
        <f aca="true" t="shared" si="1" ref="J12:J17">SUM(B12:I12)</f>
        <v>14030850</v>
      </c>
    </row>
    <row r="13" spans="1:10" ht="18.75" customHeight="1">
      <c r="A13" s="123">
        <v>34</v>
      </c>
      <c r="B13" s="31">
        <v>115300</v>
      </c>
      <c r="C13" s="32">
        <v>3000</v>
      </c>
      <c r="D13" s="32">
        <v>25000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f t="shared" si="1"/>
        <v>143300</v>
      </c>
    </row>
    <row r="14" spans="1:10" ht="18.75" customHeight="1">
      <c r="A14" s="123">
        <v>35</v>
      </c>
      <c r="B14" s="31">
        <v>0</v>
      </c>
      <c r="C14" s="32"/>
      <c r="D14" s="32"/>
      <c r="E14" s="32"/>
      <c r="F14" s="32">
        <v>0</v>
      </c>
      <c r="G14" s="32">
        <v>0</v>
      </c>
      <c r="H14" s="32">
        <v>0</v>
      </c>
      <c r="I14" s="32">
        <v>0</v>
      </c>
      <c r="J14" s="32">
        <f t="shared" si="1"/>
        <v>0</v>
      </c>
    </row>
    <row r="15" spans="1:10" ht="18.75" customHeight="1">
      <c r="A15" s="123">
        <v>36</v>
      </c>
      <c r="B15" s="31">
        <v>1064000</v>
      </c>
      <c r="C15" s="32">
        <v>0</v>
      </c>
      <c r="D15" s="32"/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f t="shared" si="1"/>
        <v>1064000</v>
      </c>
    </row>
    <row r="16" spans="1:10" ht="18.75" customHeight="1">
      <c r="A16" s="123">
        <v>37</v>
      </c>
      <c r="B16" s="31">
        <v>907000</v>
      </c>
      <c r="C16" s="32"/>
      <c r="D16" s="32"/>
      <c r="E16" s="32">
        <v>8400</v>
      </c>
      <c r="F16" s="32">
        <v>0</v>
      </c>
      <c r="G16" s="32">
        <v>0</v>
      </c>
      <c r="H16" s="32">
        <v>0</v>
      </c>
      <c r="I16" s="32">
        <v>0</v>
      </c>
      <c r="J16" s="32">
        <f t="shared" si="1"/>
        <v>915400</v>
      </c>
    </row>
    <row r="17" spans="1:10" ht="18.75" customHeight="1">
      <c r="A17" s="123">
        <v>38</v>
      </c>
      <c r="B17" s="31">
        <v>3945000</v>
      </c>
      <c r="C17" s="32"/>
      <c r="D17" s="32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f t="shared" si="1"/>
        <v>3945000</v>
      </c>
    </row>
    <row r="18" spans="1:10" ht="21" customHeight="1">
      <c r="A18" s="122">
        <v>4</v>
      </c>
      <c r="B18" s="22">
        <f>SUM(B19:B22)</f>
        <v>2440944</v>
      </c>
      <c r="C18" s="22">
        <f aca="true" t="shared" si="2" ref="C18:J18">SUM(C19:C22)</f>
        <v>2041100</v>
      </c>
      <c r="D18" s="22">
        <f t="shared" si="2"/>
        <v>2509500</v>
      </c>
      <c r="E18" s="22">
        <f t="shared" si="2"/>
        <v>3014400</v>
      </c>
      <c r="F18" s="22">
        <f>SUM(F19:F22)</f>
        <v>1000</v>
      </c>
      <c r="G18" s="22">
        <f t="shared" si="2"/>
        <v>5000</v>
      </c>
      <c r="H18" s="22">
        <f>SUM(H19:H22)</f>
        <v>2705550</v>
      </c>
      <c r="I18" s="22">
        <f>SUM(I19:I22)</f>
        <v>1900656</v>
      </c>
      <c r="J18" s="22">
        <f t="shared" si="2"/>
        <v>14618150</v>
      </c>
    </row>
    <row r="19" spans="1:10" ht="18.75" customHeight="1">
      <c r="A19" s="123">
        <v>41</v>
      </c>
      <c r="B19" s="31">
        <v>5000</v>
      </c>
      <c r="C19" s="32"/>
      <c r="D19" s="32">
        <v>170000</v>
      </c>
      <c r="E19" s="32">
        <v>0</v>
      </c>
      <c r="F19" s="32">
        <v>0</v>
      </c>
      <c r="G19" s="32">
        <v>0</v>
      </c>
      <c r="H19" s="32"/>
      <c r="I19" s="32">
        <v>300000</v>
      </c>
      <c r="J19" s="32">
        <f>SUM(B19:I19)</f>
        <v>475000</v>
      </c>
    </row>
    <row r="20" spans="1:10" ht="18.75" customHeight="1">
      <c r="A20" s="123">
        <v>42</v>
      </c>
      <c r="B20" s="31">
        <v>2050944</v>
      </c>
      <c r="C20" s="32">
        <v>108100</v>
      </c>
      <c r="D20" s="32">
        <v>2139500</v>
      </c>
      <c r="E20" s="32">
        <v>2484400</v>
      </c>
      <c r="F20" s="32">
        <v>1000</v>
      </c>
      <c r="G20" s="32">
        <v>5000</v>
      </c>
      <c r="H20" s="32">
        <v>2705550</v>
      </c>
      <c r="I20" s="32">
        <v>1600656</v>
      </c>
      <c r="J20" s="32">
        <f>SUM(B20:I20)</f>
        <v>11095150</v>
      </c>
    </row>
    <row r="21" spans="1:10" ht="18.75" customHeight="1">
      <c r="A21" s="123">
        <v>43</v>
      </c>
      <c r="B21" s="31"/>
      <c r="C21" s="32"/>
      <c r="D21" s="32"/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f>SUM(B21:I21)</f>
        <v>0</v>
      </c>
    </row>
    <row r="22" spans="1:10" ht="18.75" customHeight="1">
      <c r="A22" s="123">
        <v>45</v>
      </c>
      <c r="B22" s="31">
        <v>385000</v>
      </c>
      <c r="C22" s="32">
        <v>1933000</v>
      </c>
      <c r="D22" s="32">
        <v>200000</v>
      </c>
      <c r="E22" s="32">
        <v>530000</v>
      </c>
      <c r="F22" s="32">
        <v>0</v>
      </c>
      <c r="G22" s="32">
        <v>0</v>
      </c>
      <c r="H22" s="32">
        <v>0</v>
      </c>
      <c r="I22" s="32">
        <v>0</v>
      </c>
      <c r="J22" s="32">
        <f>SUM(B22:I22)</f>
        <v>3048000</v>
      </c>
    </row>
    <row r="23" spans="1:10" ht="21" customHeight="1">
      <c r="A23" s="122">
        <v>5</v>
      </c>
      <c r="B23" s="22">
        <f>B24+B25</f>
        <v>125906</v>
      </c>
      <c r="C23" s="22">
        <f aca="true" t="shared" si="3" ref="C23:J23">C24+C25</f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2596693</v>
      </c>
      <c r="J23" s="22">
        <f t="shared" si="3"/>
        <v>2722599</v>
      </c>
    </row>
    <row r="24" spans="1:10" ht="18.75" customHeight="1">
      <c r="A24" s="123">
        <v>51</v>
      </c>
      <c r="B24" s="31">
        <v>92906</v>
      </c>
      <c r="C24" s="32"/>
      <c r="D24" s="32">
        <v>0</v>
      </c>
      <c r="E24" s="32">
        <v>0</v>
      </c>
      <c r="F24" s="32">
        <v>0</v>
      </c>
      <c r="G24" s="32">
        <v>0</v>
      </c>
      <c r="H24" s="32"/>
      <c r="I24" s="32">
        <v>2596693</v>
      </c>
      <c r="J24" s="32">
        <f>SUM(B24:I24)</f>
        <v>2689599</v>
      </c>
    </row>
    <row r="25" spans="1:10" ht="18.75" customHeight="1">
      <c r="A25" s="123">
        <v>54</v>
      </c>
      <c r="B25" s="31">
        <v>33000</v>
      </c>
      <c r="C25" s="32"/>
      <c r="D25" s="32">
        <v>0</v>
      </c>
      <c r="E25" s="32">
        <v>0</v>
      </c>
      <c r="F25" s="32">
        <v>0</v>
      </c>
      <c r="G25" s="32">
        <v>0</v>
      </c>
      <c r="H25" s="32"/>
      <c r="I25" s="32">
        <v>0</v>
      </c>
      <c r="J25" s="32">
        <f>SUM(B25:I25)</f>
        <v>33000</v>
      </c>
    </row>
    <row r="26" spans="1:10" ht="30" customHeight="1">
      <c r="A26" s="36" t="s">
        <v>454</v>
      </c>
      <c r="B26" s="22">
        <f aca="true" t="shared" si="4" ref="B26:J26">B10+B18+B23</f>
        <v>21082600</v>
      </c>
      <c r="C26" s="22">
        <f t="shared" si="4"/>
        <v>4322350</v>
      </c>
      <c r="D26" s="22">
        <f t="shared" si="4"/>
        <v>7521000</v>
      </c>
      <c r="E26" s="22">
        <f t="shared" si="4"/>
        <v>3523800</v>
      </c>
      <c r="F26" s="22">
        <f t="shared" si="4"/>
        <v>11000</v>
      </c>
      <c r="G26" s="22">
        <f t="shared" si="4"/>
        <v>97000</v>
      </c>
      <c r="H26" s="22">
        <f t="shared" si="4"/>
        <v>2705550</v>
      </c>
      <c r="I26" s="22">
        <f t="shared" si="4"/>
        <v>5713949</v>
      </c>
      <c r="J26" s="22">
        <f t="shared" si="4"/>
        <v>44977249</v>
      </c>
    </row>
    <row r="27" spans="1:10" ht="2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3" ht="12.75">
      <c r="A29" s="214" t="str">
        <f>'3)Funkc.'!B50</f>
        <v>Hvar, 27. listopada 2021. god.</v>
      </c>
      <c r="B29" s="214"/>
      <c r="C29" s="214"/>
    </row>
  </sheetData>
  <sheetProtection/>
  <mergeCells count="15">
    <mergeCell ref="A29:C29"/>
    <mergeCell ref="A1:C1"/>
    <mergeCell ref="A2:J3"/>
    <mergeCell ref="A4:J4"/>
    <mergeCell ref="A6:A9"/>
    <mergeCell ref="B6:G6"/>
    <mergeCell ref="J6:J9"/>
    <mergeCell ref="B7:B9"/>
    <mergeCell ref="C7:C9"/>
    <mergeCell ref="D7:D9"/>
    <mergeCell ref="E7:E9"/>
    <mergeCell ref="I7:I9"/>
    <mergeCell ref="F7:F9"/>
    <mergeCell ref="G7:G9"/>
    <mergeCell ref="H7:H9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7"/>
  <sheetViews>
    <sheetView zoomScale="130" zoomScaleNormal="130" zoomScaleSheetLayoutView="75" zoomScalePageLayoutView="0" workbookViewId="0" topLeftCell="A121">
      <selection activeCell="C62" sqref="C62"/>
    </sheetView>
  </sheetViews>
  <sheetFormatPr defaultColWidth="9.140625" defaultRowHeight="12.75"/>
  <cols>
    <col min="1" max="1" width="8.7109375" style="0" customWidth="1"/>
    <col min="2" max="2" width="45.421875" style="0" customWidth="1"/>
    <col min="3" max="5" width="10.7109375" style="0" customWidth="1"/>
    <col min="6" max="6" width="16.7109375" style="0" customWidth="1"/>
    <col min="7" max="7" width="15.7109375" style="0" customWidth="1"/>
    <col min="8" max="8" width="18.28125" style="0" customWidth="1"/>
    <col min="9" max="13" width="9.28125" style="0" bestFit="1" customWidth="1"/>
  </cols>
  <sheetData>
    <row r="1" ht="24" customHeight="1">
      <c r="A1" s="9" t="s">
        <v>24</v>
      </c>
    </row>
    <row r="2" spans="1:8" ht="31.5" customHeight="1">
      <c r="A2" s="239" t="s">
        <v>775</v>
      </c>
      <c r="B2" s="239"/>
      <c r="C2" s="239"/>
      <c r="D2" s="239"/>
      <c r="E2" s="239"/>
      <c r="F2" s="239"/>
      <c r="G2" s="239"/>
      <c r="H2" s="239"/>
    </row>
    <row r="3" ht="10.5" customHeight="1"/>
    <row r="4" spans="1:13" s="1" customFormat="1" ht="15.75" customHeight="1">
      <c r="A4" s="229" t="s">
        <v>212</v>
      </c>
      <c r="B4" s="229"/>
      <c r="C4" s="230" t="s">
        <v>776</v>
      </c>
      <c r="D4" s="230" t="s">
        <v>673</v>
      </c>
      <c r="E4" s="230" t="s">
        <v>777</v>
      </c>
      <c r="F4" s="229" t="s">
        <v>205</v>
      </c>
      <c r="G4" s="229" t="s">
        <v>206</v>
      </c>
      <c r="H4" s="230" t="s">
        <v>207</v>
      </c>
      <c r="I4" s="2"/>
      <c r="J4" s="2"/>
      <c r="K4" s="2"/>
      <c r="L4" s="2"/>
      <c r="M4" s="2"/>
    </row>
    <row r="5" spans="1:13" ht="15.75" customHeight="1">
      <c r="A5" s="229"/>
      <c r="B5" s="229"/>
      <c r="C5" s="229"/>
      <c r="D5" s="229"/>
      <c r="E5" s="229"/>
      <c r="F5" s="229"/>
      <c r="G5" s="229"/>
      <c r="H5" s="229"/>
      <c r="I5" s="2"/>
      <c r="J5" s="2"/>
      <c r="K5" s="2"/>
      <c r="L5" s="2"/>
      <c r="M5" s="2"/>
    </row>
    <row r="6" spans="1:13" ht="11.25" customHeight="1">
      <c r="A6" s="222">
        <v>1</v>
      </c>
      <c r="B6" s="223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226" t="s">
        <v>234</v>
      </c>
      <c r="B7" s="226"/>
      <c r="C7" s="45">
        <f>C9</f>
        <v>335000</v>
      </c>
      <c r="D7" s="45">
        <f>D9</f>
        <v>120000</v>
      </c>
      <c r="E7" s="45">
        <f>E9</f>
        <v>150000</v>
      </c>
      <c r="F7" s="35"/>
      <c r="G7" s="35"/>
      <c r="H7" s="35"/>
      <c r="I7" s="1"/>
      <c r="J7" s="1"/>
      <c r="K7" s="1"/>
      <c r="L7" s="1"/>
      <c r="M7" s="1"/>
    </row>
    <row r="8" spans="1:13" ht="22.5" customHeight="1">
      <c r="A8" s="232" t="s">
        <v>457</v>
      </c>
      <c r="B8" s="232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1.5" customHeight="1">
      <c r="A9" s="37" t="s">
        <v>282</v>
      </c>
      <c r="B9" s="38" t="s">
        <v>211</v>
      </c>
      <c r="C9" s="39">
        <v>335000</v>
      </c>
      <c r="D9" s="39">
        <v>120000</v>
      </c>
      <c r="E9" s="39">
        <v>150000</v>
      </c>
      <c r="F9" s="127" t="s">
        <v>778</v>
      </c>
      <c r="G9" s="127" t="s">
        <v>235</v>
      </c>
      <c r="H9" s="127" t="s">
        <v>236</v>
      </c>
      <c r="I9" s="1"/>
      <c r="J9" s="1"/>
      <c r="K9" s="1"/>
      <c r="L9" s="1"/>
      <c r="M9" s="1"/>
    </row>
    <row r="10" spans="1:13" ht="25.5" customHeight="1">
      <c r="A10" s="242" t="s">
        <v>612</v>
      </c>
      <c r="B10" s="226"/>
      <c r="C10" s="45">
        <f>C12+C14+C16</f>
        <v>0</v>
      </c>
      <c r="D10" s="45">
        <f>D12+D14+D16</f>
        <v>50000</v>
      </c>
      <c r="E10" s="45">
        <f>E12+E14+E16</f>
        <v>500000</v>
      </c>
      <c r="F10" s="131"/>
      <c r="G10" s="131"/>
      <c r="H10" s="131"/>
      <c r="I10" s="1"/>
      <c r="J10" s="1"/>
      <c r="K10" s="1"/>
      <c r="L10" s="1"/>
      <c r="M10" s="1"/>
    </row>
    <row r="11" spans="1:13" ht="25.5" customHeight="1">
      <c r="A11" s="243" t="s">
        <v>779</v>
      </c>
      <c r="B11" s="244"/>
      <c r="C11" s="6"/>
      <c r="D11" s="6"/>
      <c r="E11" s="6"/>
      <c r="F11" s="132"/>
      <c r="G11" s="132"/>
      <c r="H11" s="132"/>
      <c r="I11" s="1"/>
      <c r="J11" s="1"/>
      <c r="K11" s="1"/>
      <c r="L11" s="1"/>
      <c r="M11" s="1"/>
    </row>
    <row r="12" spans="1:13" ht="33" customHeight="1">
      <c r="A12" s="37" t="s">
        <v>613</v>
      </c>
      <c r="B12" s="38" t="s">
        <v>780</v>
      </c>
      <c r="C12" s="39">
        <v>0</v>
      </c>
      <c r="D12" s="39">
        <v>50000</v>
      </c>
      <c r="E12" s="39">
        <v>500000</v>
      </c>
      <c r="F12" s="127" t="s">
        <v>397</v>
      </c>
      <c r="G12" s="127" t="s">
        <v>398</v>
      </c>
      <c r="H12" s="127" t="s">
        <v>399</v>
      </c>
      <c r="I12" s="1"/>
      <c r="J12" s="1"/>
      <c r="K12" s="1"/>
      <c r="L12" s="1"/>
      <c r="M12" s="1"/>
    </row>
    <row r="13" spans="1:13" ht="22.5" customHeight="1">
      <c r="A13" s="232" t="s">
        <v>400</v>
      </c>
      <c r="B13" s="232"/>
      <c r="C13" s="6"/>
      <c r="D13" s="6"/>
      <c r="E13" s="6"/>
      <c r="F13" s="132"/>
      <c r="G13" s="132"/>
      <c r="H13" s="132"/>
      <c r="I13" s="1"/>
      <c r="J13" s="1"/>
      <c r="K13" s="1"/>
      <c r="L13" s="1"/>
      <c r="M13" s="1"/>
    </row>
    <row r="14" spans="1:13" ht="31.5" customHeight="1">
      <c r="A14" s="37" t="s">
        <v>415</v>
      </c>
      <c r="B14" s="38" t="s">
        <v>416</v>
      </c>
      <c r="C14" s="39">
        <v>0</v>
      </c>
      <c r="D14" s="39">
        <v>0</v>
      </c>
      <c r="E14" s="152">
        <v>0</v>
      </c>
      <c r="F14" s="127"/>
      <c r="G14" s="127"/>
      <c r="H14" s="127"/>
      <c r="I14" s="1"/>
      <c r="J14" s="1"/>
      <c r="K14" s="1"/>
      <c r="L14" s="1"/>
      <c r="M14" s="1"/>
    </row>
    <row r="15" spans="1:13" ht="28.5" customHeight="1">
      <c r="A15" s="231" t="s">
        <v>614</v>
      </c>
      <c r="B15" s="232"/>
      <c r="C15" s="6"/>
      <c r="D15" s="6"/>
      <c r="E15" s="6"/>
      <c r="F15" s="132"/>
      <c r="G15" s="132"/>
      <c r="H15" s="132"/>
      <c r="I15" s="1"/>
      <c r="J15" s="1"/>
      <c r="K15" s="1"/>
      <c r="L15" s="1"/>
      <c r="M15" s="1"/>
    </row>
    <row r="16" spans="1:13" ht="46.5" customHeight="1">
      <c r="A16" s="37" t="s">
        <v>417</v>
      </c>
      <c r="B16" s="38" t="s">
        <v>615</v>
      </c>
      <c r="C16" s="39">
        <v>0</v>
      </c>
      <c r="D16" s="39">
        <v>0</v>
      </c>
      <c r="E16" s="39">
        <v>0</v>
      </c>
      <c r="F16" s="127"/>
      <c r="G16" s="127"/>
      <c r="H16" s="127"/>
      <c r="I16" s="1"/>
      <c r="J16" s="1"/>
      <c r="K16" s="1"/>
      <c r="L16" s="1"/>
      <c r="M16" s="1"/>
    </row>
    <row r="17" spans="1:13" ht="25.5" customHeight="1">
      <c r="A17" s="226" t="s">
        <v>688</v>
      </c>
      <c r="B17" s="226"/>
      <c r="C17" s="45">
        <f>C19</f>
        <v>0</v>
      </c>
      <c r="D17" s="45">
        <f>D19</f>
        <v>0</v>
      </c>
      <c r="E17" s="45">
        <f>E19</f>
        <v>500000</v>
      </c>
      <c r="F17" s="35"/>
      <c r="G17" s="35"/>
      <c r="H17" s="35"/>
      <c r="I17" s="1"/>
      <c r="J17" s="1"/>
      <c r="K17" s="1"/>
      <c r="L17" s="1"/>
      <c r="M17" s="1"/>
    </row>
    <row r="18" spans="1:13" ht="27.75" customHeight="1">
      <c r="A18" s="243" t="s">
        <v>689</v>
      </c>
      <c r="B18" s="244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</row>
    <row r="19" spans="1:13" ht="31.5" customHeight="1">
      <c r="A19" s="37" t="s">
        <v>690</v>
      </c>
      <c r="B19" s="38" t="s">
        <v>691</v>
      </c>
      <c r="C19" s="39">
        <v>0</v>
      </c>
      <c r="D19" s="39">
        <v>0</v>
      </c>
      <c r="E19" s="39">
        <v>500000</v>
      </c>
      <c r="F19" s="127" t="s">
        <v>692</v>
      </c>
      <c r="G19" s="127" t="s">
        <v>693</v>
      </c>
      <c r="H19" s="140" t="s">
        <v>694</v>
      </c>
      <c r="I19" s="1"/>
      <c r="J19" s="1"/>
      <c r="K19" s="1"/>
      <c r="L19" s="1"/>
      <c r="M19" s="1"/>
    </row>
    <row r="20" spans="1:13" ht="25.5" customHeight="1">
      <c r="A20" s="226" t="s">
        <v>283</v>
      </c>
      <c r="B20" s="226"/>
      <c r="C20" s="45">
        <f>C25+C27+C29</f>
        <v>1840000</v>
      </c>
      <c r="D20" s="45">
        <f>D25+D27+D29</f>
        <v>1000000</v>
      </c>
      <c r="E20" s="45">
        <f>E25+E27+E29</f>
        <v>1500000</v>
      </c>
      <c r="F20" s="131"/>
      <c r="G20" s="131"/>
      <c r="H20" s="131"/>
      <c r="I20" s="1"/>
      <c r="J20" s="1"/>
      <c r="K20" s="1"/>
      <c r="L20" s="1"/>
      <c r="M20" s="1"/>
    </row>
    <row r="21" spans="1:13" s="1" customFormat="1" ht="15.75" customHeight="1">
      <c r="A21" s="229" t="s">
        <v>212</v>
      </c>
      <c r="B21" s="229"/>
      <c r="C21" s="230" t="s">
        <v>776</v>
      </c>
      <c r="D21" s="230" t="s">
        <v>673</v>
      </c>
      <c r="E21" s="230" t="s">
        <v>777</v>
      </c>
      <c r="F21" s="169" t="s">
        <v>205</v>
      </c>
      <c r="G21" s="169" t="s">
        <v>206</v>
      </c>
      <c r="H21" s="168" t="s">
        <v>207</v>
      </c>
      <c r="I21" s="2"/>
      <c r="J21" s="2"/>
      <c r="K21" s="2"/>
      <c r="L21" s="2"/>
      <c r="M21" s="2"/>
    </row>
    <row r="22" spans="1:13" ht="15.75" customHeight="1">
      <c r="A22" s="229"/>
      <c r="B22" s="229"/>
      <c r="C22" s="229"/>
      <c r="D22" s="229"/>
      <c r="E22" s="229"/>
      <c r="F22" s="169"/>
      <c r="G22" s="169"/>
      <c r="H22" s="169"/>
      <c r="I22" s="2"/>
      <c r="J22" s="2"/>
      <c r="K22" s="2"/>
      <c r="L22" s="2"/>
      <c r="M22" s="2"/>
    </row>
    <row r="23" spans="1:13" ht="11.25" customHeight="1">
      <c r="A23" s="222">
        <v>1</v>
      </c>
      <c r="B23" s="223"/>
      <c r="C23" s="56">
        <v>2</v>
      </c>
      <c r="D23" s="56">
        <v>3</v>
      </c>
      <c r="E23" s="56">
        <v>4</v>
      </c>
      <c r="F23" s="130">
        <v>5</v>
      </c>
      <c r="G23" s="130">
        <v>6</v>
      </c>
      <c r="H23" s="130">
        <v>7</v>
      </c>
      <c r="I23" s="2"/>
      <c r="J23" s="2"/>
      <c r="K23" s="2"/>
      <c r="L23" s="2"/>
      <c r="M23" s="2"/>
    </row>
    <row r="24" spans="1:13" ht="18" customHeight="1">
      <c r="A24" s="232" t="s">
        <v>277</v>
      </c>
      <c r="B24" s="232"/>
      <c r="C24" s="6"/>
      <c r="D24" s="6"/>
      <c r="E24" s="6"/>
      <c r="F24" s="132"/>
      <c r="G24" s="132"/>
      <c r="H24" s="132"/>
      <c r="I24" s="1"/>
      <c r="J24" s="1"/>
      <c r="K24" s="1"/>
      <c r="L24" s="1"/>
      <c r="M24" s="1"/>
    </row>
    <row r="25" spans="1:13" ht="45.75" customHeight="1">
      <c r="A25" s="37" t="s">
        <v>213</v>
      </c>
      <c r="B25" s="38" t="s">
        <v>209</v>
      </c>
      <c r="C25" s="39">
        <v>670000</v>
      </c>
      <c r="D25" s="39">
        <v>500000</v>
      </c>
      <c r="E25" s="39">
        <v>700000</v>
      </c>
      <c r="F25" s="127" t="s">
        <v>674</v>
      </c>
      <c r="G25" s="127" t="s">
        <v>237</v>
      </c>
      <c r="H25" s="127" t="s">
        <v>238</v>
      </c>
      <c r="I25" s="1"/>
      <c r="J25" s="1"/>
      <c r="K25" s="1"/>
      <c r="L25" s="1"/>
      <c r="M25" s="1"/>
    </row>
    <row r="26" spans="1:13" ht="15" customHeight="1">
      <c r="A26" s="241" t="s">
        <v>781</v>
      </c>
      <c r="B26" s="241"/>
      <c r="C26" s="6"/>
      <c r="D26" s="6"/>
      <c r="E26" s="6"/>
      <c r="F26" s="132"/>
      <c r="G26" s="132"/>
      <c r="H26" s="132"/>
      <c r="I26" s="1"/>
      <c r="J26" s="1"/>
      <c r="K26" s="1"/>
      <c r="L26" s="1"/>
      <c r="M26" s="1"/>
    </row>
    <row r="27" spans="1:13" ht="42.75" customHeight="1">
      <c r="A27" s="37" t="s">
        <v>215</v>
      </c>
      <c r="B27" s="38" t="s">
        <v>782</v>
      </c>
      <c r="C27" s="39">
        <v>170000</v>
      </c>
      <c r="D27" s="39">
        <v>0</v>
      </c>
      <c r="E27" s="39">
        <v>200000</v>
      </c>
      <c r="F27" s="127" t="s">
        <v>783</v>
      </c>
      <c r="G27" s="127" t="s">
        <v>784</v>
      </c>
      <c r="H27" s="127" t="s">
        <v>675</v>
      </c>
      <c r="I27" s="1"/>
      <c r="J27" s="1"/>
      <c r="K27" s="1"/>
      <c r="L27" s="1"/>
      <c r="M27" s="1"/>
    </row>
    <row r="28" spans="1:13" ht="22.5" customHeight="1">
      <c r="A28" s="232" t="s">
        <v>284</v>
      </c>
      <c r="B28" s="232"/>
      <c r="C28" s="6"/>
      <c r="D28" s="6"/>
      <c r="E28" s="6"/>
      <c r="F28" s="132"/>
      <c r="G28" s="132"/>
      <c r="H28" s="132"/>
      <c r="I28" s="1"/>
      <c r="J28" s="1"/>
      <c r="K28" s="1"/>
      <c r="L28" s="1"/>
      <c r="M28" s="1"/>
    </row>
    <row r="29" spans="1:13" ht="33" customHeight="1">
      <c r="A29" s="37" t="s">
        <v>216</v>
      </c>
      <c r="B29" s="38" t="s">
        <v>210</v>
      </c>
      <c r="C29" s="39">
        <v>1000000</v>
      </c>
      <c r="D29" s="39">
        <v>500000</v>
      </c>
      <c r="E29" s="39">
        <v>600000</v>
      </c>
      <c r="F29" s="127" t="s">
        <v>239</v>
      </c>
      <c r="G29" s="127" t="s">
        <v>243</v>
      </c>
      <c r="H29" s="127" t="s">
        <v>240</v>
      </c>
      <c r="I29" s="1"/>
      <c r="J29" s="1"/>
      <c r="K29" s="1"/>
      <c r="L29" s="1"/>
      <c r="M29" s="1"/>
    </row>
    <row r="30" spans="1:13" ht="25.5" customHeight="1">
      <c r="A30" s="226" t="s">
        <v>285</v>
      </c>
      <c r="B30" s="226"/>
      <c r="C30" s="45">
        <f>C32+C34</f>
        <v>805000</v>
      </c>
      <c r="D30" s="45">
        <f>D32+D34</f>
        <v>150000</v>
      </c>
      <c r="E30" s="45">
        <f>E32+E34</f>
        <v>1000000</v>
      </c>
      <c r="F30" s="131"/>
      <c r="G30" s="131"/>
      <c r="H30" s="131"/>
      <c r="I30" s="1"/>
      <c r="J30" s="1"/>
      <c r="K30" s="1"/>
      <c r="L30" s="1"/>
      <c r="M30" s="1"/>
    </row>
    <row r="31" spans="1:13" ht="24.75" customHeight="1">
      <c r="A31" s="231" t="s">
        <v>695</v>
      </c>
      <c r="B31" s="232"/>
      <c r="C31" s="6"/>
      <c r="D31" s="6"/>
      <c r="E31" s="6"/>
      <c r="F31" s="132"/>
      <c r="G31" s="132"/>
      <c r="H31" s="132"/>
      <c r="I31" s="1"/>
      <c r="J31" s="1"/>
      <c r="K31" s="1"/>
      <c r="L31" s="1"/>
      <c r="M31" s="1"/>
    </row>
    <row r="32" spans="1:13" ht="39.75" customHeight="1">
      <c r="A32" s="37" t="s">
        <v>286</v>
      </c>
      <c r="B32" s="40" t="s">
        <v>696</v>
      </c>
      <c r="C32" s="39">
        <v>5000</v>
      </c>
      <c r="D32" s="39">
        <v>0</v>
      </c>
      <c r="E32" s="39">
        <v>0</v>
      </c>
      <c r="F32" s="127" t="s">
        <v>287</v>
      </c>
      <c r="G32" s="127" t="s">
        <v>288</v>
      </c>
      <c r="H32" s="127" t="s">
        <v>289</v>
      </c>
      <c r="I32" s="1"/>
      <c r="J32" s="1"/>
      <c r="K32" s="1"/>
      <c r="L32" s="1"/>
      <c r="M32" s="1"/>
    </row>
    <row r="33" spans="1:13" ht="24.75" customHeight="1">
      <c r="A33" s="231" t="s">
        <v>592</v>
      </c>
      <c r="B33" s="232"/>
      <c r="C33" s="6"/>
      <c r="D33" s="6"/>
      <c r="E33" s="6"/>
      <c r="F33" s="132"/>
      <c r="G33" s="132"/>
      <c r="H33" s="132"/>
      <c r="I33" s="1"/>
      <c r="J33" s="1"/>
      <c r="K33" s="1"/>
      <c r="L33" s="1"/>
      <c r="M33" s="1"/>
    </row>
    <row r="34" spans="1:13" ht="45.75" customHeight="1">
      <c r="A34" s="37" t="s">
        <v>593</v>
      </c>
      <c r="B34" s="40" t="s">
        <v>594</v>
      </c>
      <c r="C34" s="39">
        <v>800000</v>
      </c>
      <c r="D34" s="39">
        <v>150000</v>
      </c>
      <c r="E34" s="39">
        <v>1000000</v>
      </c>
      <c r="F34" s="127" t="s">
        <v>676</v>
      </c>
      <c r="G34" s="127" t="s">
        <v>595</v>
      </c>
      <c r="H34" s="127" t="s">
        <v>677</v>
      </c>
      <c r="I34" s="1"/>
      <c r="J34" s="1"/>
      <c r="K34" s="1"/>
      <c r="L34" s="1"/>
      <c r="M34" s="1"/>
    </row>
    <row r="35" spans="1:13" ht="25.5" customHeight="1">
      <c r="A35" s="226" t="s">
        <v>458</v>
      </c>
      <c r="B35" s="226"/>
      <c r="C35" s="45">
        <f>C37+C39+C41</f>
        <v>0</v>
      </c>
      <c r="D35" s="45">
        <f>D37+D39+D41</f>
        <v>0</v>
      </c>
      <c r="E35" s="45">
        <f>E37+E39+E41</f>
        <v>0</v>
      </c>
      <c r="F35" s="131"/>
      <c r="G35" s="131"/>
      <c r="H35" s="131"/>
      <c r="I35" s="1"/>
      <c r="J35" s="1"/>
      <c r="K35" s="1"/>
      <c r="L35" s="1"/>
      <c r="M35" s="1"/>
    </row>
    <row r="36" spans="1:13" ht="27" customHeight="1">
      <c r="A36" s="231" t="s">
        <v>697</v>
      </c>
      <c r="B36" s="232"/>
      <c r="C36" s="6"/>
      <c r="D36" s="6"/>
      <c r="E36" s="6"/>
      <c r="F36" s="132"/>
      <c r="G36" s="132"/>
      <c r="H36" s="132"/>
      <c r="I36" s="1"/>
      <c r="J36" s="1"/>
      <c r="K36" s="1"/>
      <c r="L36" s="1"/>
      <c r="M36" s="1"/>
    </row>
    <row r="37" spans="1:13" ht="34.5" customHeight="1">
      <c r="A37" s="37" t="s">
        <v>459</v>
      </c>
      <c r="B37" s="40" t="s">
        <v>698</v>
      </c>
      <c r="C37" s="39">
        <v>0</v>
      </c>
      <c r="D37" s="39">
        <v>0</v>
      </c>
      <c r="E37" s="39">
        <v>0</v>
      </c>
      <c r="F37" s="127" t="s">
        <v>462</v>
      </c>
      <c r="G37" s="127" t="s">
        <v>463</v>
      </c>
      <c r="H37" s="127" t="s">
        <v>464</v>
      </c>
      <c r="I37" s="1"/>
      <c r="J37" s="1"/>
      <c r="K37" s="1"/>
      <c r="L37" s="1"/>
      <c r="M37" s="1"/>
    </row>
    <row r="38" spans="1:13" ht="22.5" customHeight="1">
      <c r="A38" s="232" t="s">
        <v>678</v>
      </c>
      <c r="B38" s="232"/>
      <c r="C38" s="6"/>
      <c r="D38" s="6"/>
      <c r="E38" s="6"/>
      <c r="F38" s="132"/>
      <c r="G38" s="132"/>
      <c r="H38" s="132"/>
      <c r="I38" s="1"/>
      <c r="J38" s="1"/>
      <c r="K38" s="1"/>
      <c r="L38" s="1"/>
      <c r="M38" s="1"/>
    </row>
    <row r="39" spans="1:13" ht="40.5" customHeight="1">
      <c r="A39" s="37" t="s">
        <v>217</v>
      </c>
      <c r="B39" s="38" t="s">
        <v>679</v>
      </c>
      <c r="C39" s="39">
        <v>0</v>
      </c>
      <c r="D39" s="39">
        <v>0</v>
      </c>
      <c r="E39" s="39">
        <v>0</v>
      </c>
      <c r="F39" s="127" t="s">
        <v>680</v>
      </c>
      <c r="G39" s="127" t="s">
        <v>463</v>
      </c>
      <c r="H39" s="127" t="s">
        <v>465</v>
      </c>
      <c r="I39" s="1"/>
      <c r="J39" s="1"/>
      <c r="K39" s="1"/>
      <c r="L39" s="1"/>
      <c r="M39" s="1"/>
    </row>
    <row r="40" spans="1:13" ht="22.5" customHeight="1">
      <c r="A40" s="232" t="s">
        <v>460</v>
      </c>
      <c r="B40" s="232"/>
      <c r="C40" s="6"/>
      <c r="D40" s="6"/>
      <c r="E40" s="6"/>
      <c r="F40" s="132"/>
      <c r="G40" s="132"/>
      <c r="H40" s="132"/>
      <c r="I40" s="1"/>
      <c r="J40" s="1"/>
      <c r="K40" s="1"/>
      <c r="L40" s="1"/>
      <c r="M40" s="1"/>
    </row>
    <row r="41" spans="1:13" ht="25.5" customHeight="1">
      <c r="A41" s="37" t="s">
        <v>290</v>
      </c>
      <c r="B41" s="38" t="s">
        <v>461</v>
      </c>
      <c r="C41" s="39">
        <v>0</v>
      </c>
      <c r="D41" s="39">
        <v>0</v>
      </c>
      <c r="E41" s="39">
        <v>0</v>
      </c>
      <c r="F41" s="127" t="s">
        <v>467</v>
      </c>
      <c r="G41" s="127" t="s">
        <v>463</v>
      </c>
      <c r="H41" s="127" t="s">
        <v>466</v>
      </c>
      <c r="I41" s="1"/>
      <c r="J41" s="1"/>
      <c r="K41" s="1"/>
      <c r="L41" s="1"/>
      <c r="M41" s="1"/>
    </row>
    <row r="42" spans="1:13" ht="25.5" customHeight="1">
      <c r="A42" s="226" t="s">
        <v>468</v>
      </c>
      <c r="B42" s="226"/>
      <c r="C42" s="45">
        <f>C44+C50+C52+C54+C56</f>
        <v>400000</v>
      </c>
      <c r="D42" s="45">
        <f>D44+D50+D52+D54+D56</f>
        <v>250000</v>
      </c>
      <c r="E42" s="45">
        <f>E44+E50+E52+E54+E56</f>
        <v>300000</v>
      </c>
      <c r="F42" s="131"/>
      <c r="G42" s="131"/>
      <c r="H42" s="131"/>
      <c r="I42" s="1"/>
      <c r="J42" s="1"/>
      <c r="K42" s="1"/>
      <c r="L42" s="1"/>
      <c r="M42" s="1"/>
    </row>
    <row r="43" spans="1:13" ht="22.5" customHeight="1">
      <c r="A43" s="232" t="s">
        <v>430</v>
      </c>
      <c r="B43" s="232"/>
      <c r="C43" s="6"/>
      <c r="D43" s="6"/>
      <c r="E43" s="6"/>
      <c r="F43" s="132"/>
      <c r="G43" s="132"/>
      <c r="H43" s="132"/>
      <c r="I43" s="1"/>
      <c r="J43" s="1"/>
      <c r="K43" s="1"/>
      <c r="L43" s="1"/>
      <c r="M43" s="1"/>
    </row>
    <row r="44" spans="1:13" ht="31.5" customHeight="1">
      <c r="A44" s="37" t="s">
        <v>469</v>
      </c>
      <c r="B44" s="38" t="s">
        <v>214</v>
      </c>
      <c r="C44" s="39">
        <v>100000</v>
      </c>
      <c r="D44" s="39">
        <v>100000</v>
      </c>
      <c r="E44" s="39">
        <v>100000</v>
      </c>
      <c r="F44" s="127" t="s">
        <v>681</v>
      </c>
      <c r="G44" s="127" t="s">
        <v>244</v>
      </c>
      <c r="H44" s="127" t="s">
        <v>682</v>
      </c>
      <c r="I44" s="1"/>
      <c r="J44" s="1"/>
      <c r="K44" s="1"/>
      <c r="L44" s="1"/>
      <c r="M44" s="1"/>
    </row>
    <row r="45" spans="6:8" ht="20.25" customHeight="1">
      <c r="F45" s="133"/>
      <c r="G45" s="133"/>
      <c r="H45" s="133"/>
    </row>
    <row r="46" spans="1:13" s="1" customFormat="1" ht="15.75" customHeight="1">
      <c r="A46" s="233" t="s">
        <v>212</v>
      </c>
      <c r="B46" s="234"/>
      <c r="C46" s="230" t="s">
        <v>776</v>
      </c>
      <c r="D46" s="230" t="s">
        <v>673</v>
      </c>
      <c r="E46" s="230" t="s">
        <v>777</v>
      </c>
      <c r="F46" s="182" t="s">
        <v>205</v>
      </c>
      <c r="G46" s="182" t="s">
        <v>206</v>
      </c>
      <c r="H46" s="183" t="s">
        <v>207</v>
      </c>
      <c r="I46" s="2"/>
      <c r="J46" s="2"/>
      <c r="K46" s="2"/>
      <c r="L46" s="2"/>
      <c r="M46" s="2"/>
    </row>
    <row r="47" spans="1:13" ht="15.75" customHeight="1">
      <c r="A47" s="235"/>
      <c r="B47" s="236"/>
      <c r="C47" s="229"/>
      <c r="D47" s="229"/>
      <c r="E47" s="229"/>
      <c r="F47" s="185"/>
      <c r="G47" s="185"/>
      <c r="H47" s="184"/>
      <c r="I47" s="2"/>
      <c r="J47" s="2"/>
      <c r="K47" s="2"/>
      <c r="L47" s="2"/>
      <c r="M47" s="2"/>
    </row>
    <row r="48" spans="1:13" ht="11.25" customHeight="1">
      <c r="A48" s="222">
        <v>1</v>
      </c>
      <c r="B48" s="223"/>
      <c r="C48" s="56">
        <v>2</v>
      </c>
      <c r="D48" s="56">
        <v>3</v>
      </c>
      <c r="E48" s="56">
        <v>4</v>
      </c>
      <c r="F48" s="130">
        <v>5</v>
      </c>
      <c r="G48" s="130">
        <v>6</v>
      </c>
      <c r="H48" s="130">
        <v>7</v>
      </c>
      <c r="I48" s="2"/>
      <c r="J48" s="2"/>
      <c r="K48" s="2"/>
      <c r="L48" s="2"/>
      <c r="M48" s="2"/>
    </row>
    <row r="49" spans="1:13" ht="22.5" customHeight="1">
      <c r="A49" s="232" t="s">
        <v>470</v>
      </c>
      <c r="B49" s="232"/>
      <c r="C49" s="6"/>
      <c r="D49" s="6"/>
      <c r="E49" s="6"/>
      <c r="F49" s="132"/>
      <c r="G49" s="132"/>
      <c r="H49" s="132"/>
      <c r="I49" s="1"/>
      <c r="J49" s="1"/>
      <c r="K49" s="1"/>
      <c r="L49" s="1"/>
      <c r="M49" s="1"/>
    </row>
    <row r="50" spans="1:13" ht="33.75" customHeight="1">
      <c r="A50" s="37" t="s">
        <v>471</v>
      </c>
      <c r="B50" s="38" t="s">
        <v>472</v>
      </c>
      <c r="C50" s="39">
        <v>300000</v>
      </c>
      <c r="D50" s="39">
        <v>150000</v>
      </c>
      <c r="E50" s="39">
        <v>100000</v>
      </c>
      <c r="F50" s="127" t="s">
        <v>245</v>
      </c>
      <c r="G50" s="127" t="s">
        <v>246</v>
      </c>
      <c r="H50" s="127" t="s">
        <v>247</v>
      </c>
      <c r="I50" s="1"/>
      <c r="J50" s="1"/>
      <c r="K50" s="1"/>
      <c r="L50" s="1"/>
      <c r="M50" s="1"/>
    </row>
    <row r="51" spans="1:13" ht="24.75" customHeight="1">
      <c r="A51" s="231" t="s">
        <v>509</v>
      </c>
      <c r="B51" s="232"/>
      <c r="C51" s="6"/>
      <c r="D51" s="6"/>
      <c r="E51" s="6"/>
      <c r="F51" s="132"/>
      <c r="G51" s="132"/>
      <c r="H51" s="132"/>
      <c r="I51" s="1"/>
      <c r="J51" s="1"/>
      <c r="K51" s="1"/>
      <c r="L51" s="1"/>
      <c r="M51" s="1"/>
    </row>
    <row r="52" spans="1:13" ht="35.25" customHeight="1">
      <c r="A52" s="37" t="s">
        <v>473</v>
      </c>
      <c r="B52" s="38" t="s">
        <v>510</v>
      </c>
      <c r="C52" s="39">
        <v>0</v>
      </c>
      <c r="D52" s="39">
        <v>0</v>
      </c>
      <c r="E52" s="39">
        <v>0</v>
      </c>
      <c r="F52" s="127"/>
      <c r="G52" s="127"/>
      <c r="H52" s="127"/>
      <c r="I52" s="1"/>
      <c r="J52" s="1"/>
      <c r="K52" s="1"/>
      <c r="L52" s="1"/>
      <c r="M52" s="1"/>
    </row>
    <row r="53" spans="1:13" ht="45.75" customHeight="1">
      <c r="A53" s="243" t="s">
        <v>584</v>
      </c>
      <c r="B53" s="225"/>
      <c r="C53" s="6"/>
      <c r="D53" s="6"/>
      <c r="E53" s="6"/>
      <c r="F53" s="132"/>
      <c r="G53" s="132"/>
      <c r="H53" s="132"/>
      <c r="I53" s="1"/>
      <c r="J53" s="1"/>
      <c r="K53" s="1"/>
      <c r="L53" s="1"/>
      <c r="M53" s="1"/>
    </row>
    <row r="54" spans="1:13" ht="35.25" customHeight="1">
      <c r="A54" s="37" t="s">
        <v>585</v>
      </c>
      <c r="B54" s="38" t="s">
        <v>618</v>
      </c>
      <c r="C54" s="39">
        <v>0</v>
      </c>
      <c r="D54" s="39">
        <v>0</v>
      </c>
      <c r="E54" s="39">
        <v>0</v>
      </c>
      <c r="F54" s="127"/>
      <c r="G54" s="127"/>
      <c r="H54" s="127"/>
      <c r="I54" s="1"/>
      <c r="J54" s="1"/>
      <c r="K54" s="1"/>
      <c r="L54" s="1"/>
      <c r="M54" s="1"/>
    </row>
    <row r="55" spans="1:13" ht="45.75" customHeight="1">
      <c r="A55" s="243" t="s">
        <v>586</v>
      </c>
      <c r="B55" s="225"/>
      <c r="C55" s="6"/>
      <c r="D55" s="6"/>
      <c r="E55" s="6"/>
      <c r="F55" s="132"/>
      <c r="G55" s="132"/>
      <c r="H55" s="132"/>
      <c r="I55" s="1"/>
      <c r="J55" s="1"/>
      <c r="K55" s="1"/>
      <c r="L55" s="1"/>
      <c r="M55" s="1"/>
    </row>
    <row r="56" spans="1:13" ht="47.25" customHeight="1">
      <c r="A56" s="37" t="s">
        <v>587</v>
      </c>
      <c r="B56" s="38" t="s">
        <v>588</v>
      </c>
      <c r="C56" s="39">
        <v>0</v>
      </c>
      <c r="D56" s="39">
        <v>0</v>
      </c>
      <c r="E56" s="39">
        <v>100000</v>
      </c>
      <c r="F56" s="127" t="s">
        <v>619</v>
      </c>
      <c r="G56" s="127" t="s">
        <v>589</v>
      </c>
      <c r="H56" s="127" t="s">
        <v>590</v>
      </c>
      <c r="I56" s="1"/>
      <c r="J56" s="1"/>
      <c r="K56" s="1"/>
      <c r="L56" s="1"/>
      <c r="M56" s="1"/>
    </row>
    <row r="57" spans="1:13" ht="25.5" customHeight="1">
      <c r="A57" s="245" t="s">
        <v>474</v>
      </c>
      <c r="B57" s="246"/>
      <c r="C57" s="45">
        <f>C59+C61</f>
        <v>2975550</v>
      </c>
      <c r="D57" s="45">
        <f>D59+D61</f>
        <v>300000</v>
      </c>
      <c r="E57" s="45">
        <f>E59+E61</f>
        <v>300000</v>
      </c>
      <c r="F57" s="131"/>
      <c r="G57" s="131"/>
      <c r="H57" s="131"/>
      <c r="I57" s="1"/>
      <c r="J57" s="1"/>
      <c r="K57" s="1"/>
      <c r="L57" s="1"/>
      <c r="M57" s="1"/>
    </row>
    <row r="58" spans="1:13" ht="22.5" customHeight="1">
      <c r="A58" s="224" t="s">
        <v>475</v>
      </c>
      <c r="B58" s="225"/>
      <c r="C58" s="6"/>
      <c r="D58" s="6"/>
      <c r="E58" s="6"/>
      <c r="F58" s="132"/>
      <c r="G58" s="132"/>
      <c r="H58" s="132"/>
      <c r="I58" s="1"/>
      <c r="J58" s="1"/>
      <c r="K58" s="1"/>
      <c r="L58" s="1"/>
      <c r="M58" s="1"/>
    </row>
    <row r="59" spans="1:13" ht="36" customHeight="1">
      <c r="A59" s="37" t="s">
        <v>476</v>
      </c>
      <c r="B59" s="38" t="s">
        <v>248</v>
      </c>
      <c r="C59" s="39">
        <v>270000</v>
      </c>
      <c r="D59" s="39">
        <v>300000</v>
      </c>
      <c r="E59" s="39">
        <v>300000</v>
      </c>
      <c r="F59" s="127" t="s">
        <v>719</v>
      </c>
      <c r="G59" s="127" t="s">
        <v>785</v>
      </c>
      <c r="H59" s="127" t="s">
        <v>786</v>
      </c>
      <c r="I59" s="1"/>
      <c r="J59" s="1"/>
      <c r="K59" s="1"/>
      <c r="L59" s="1"/>
      <c r="M59" s="1"/>
    </row>
    <row r="60" spans="1:13" ht="22.5" customHeight="1">
      <c r="A60" s="227" t="s">
        <v>716</v>
      </c>
      <c r="B60" s="228"/>
      <c r="C60" s="6"/>
      <c r="D60" s="6"/>
      <c r="E60" s="6"/>
      <c r="F60" s="132"/>
      <c r="G60" s="132"/>
      <c r="H60" s="132"/>
      <c r="I60" s="1"/>
      <c r="J60" s="1"/>
      <c r="K60" s="1"/>
      <c r="L60" s="1"/>
      <c r="M60" s="1"/>
    </row>
    <row r="61" spans="1:13" ht="36" customHeight="1">
      <c r="A61" s="37" t="s">
        <v>717</v>
      </c>
      <c r="B61" s="38" t="s">
        <v>718</v>
      </c>
      <c r="C61" s="39">
        <v>2705550</v>
      </c>
      <c r="D61" s="39">
        <v>0</v>
      </c>
      <c r="E61" s="39">
        <v>0</v>
      </c>
      <c r="F61" s="127" t="s">
        <v>683</v>
      </c>
      <c r="G61" s="127" t="s">
        <v>787</v>
      </c>
      <c r="H61" s="127" t="s">
        <v>684</v>
      </c>
      <c r="I61" s="1"/>
      <c r="J61" s="1"/>
      <c r="K61" s="1"/>
      <c r="L61" s="1"/>
      <c r="M61" s="1"/>
    </row>
    <row r="62" spans="1:13" ht="25.5" customHeight="1">
      <c r="A62" s="226" t="s">
        <v>477</v>
      </c>
      <c r="B62" s="226"/>
      <c r="C62" s="45">
        <f>C64+C68+C66</f>
        <v>2070000</v>
      </c>
      <c r="D62" s="45">
        <f>D64+D68+D66</f>
        <v>1000000</v>
      </c>
      <c r="E62" s="45">
        <f>E64+E68+E66</f>
        <v>1050000</v>
      </c>
      <c r="F62" s="131"/>
      <c r="G62" s="131"/>
      <c r="H62" s="131"/>
      <c r="I62" s="1"/>
      <c r="J62" s="1"/>
      <c r="K62" s="1"/>
      <c r="L62" s="1"/>
      <c r="M62" s="1"/>
    </row>
    <row r="63" spans="1:13" ht="22.5" customHeight="1">
      <c r="A63" s="232" t="s">
        <v>685</v>
      </c>
      <c r="B63" s="232"/>
      <c r="C63" s="6"/>
      <c r="D63" s="6"/>
      <c r="E63" s="6"/>
      <c r="F63" s="132"/>
      <c r="G63" s="132"/>
      <c r="H63" s="132"/>
      <c r="I63" s="1"/>
      <c r="J63" s="1"/>
      <c r="K63" s="1"/>
      <c r="L63" s="1"/>
      <c r="M63" s="1"/>
    </row>
    <row r="64" spans="1:13" ht="33" customHeight="1">
      <c r="A64" s="37" t="s">
        <v>478</v>
      </c>
      <c r="B64" s="38" t="s">
        <v>686</v>
      </c>
      <c r="C64" s="39">
        <v>2000000</v>
      </c>
      <c r="D64" s="39">
        <v>500000</v>
      </c>
      <c r="E64" s="39">
        <v>500000</v>
      </c>
      <c r="F64" s="127" t="s">
        <v>788</v>
      </c>
      <c r="G64" s="127" t="s">
        <v>602</v>
      </c>
      <c r="H64" s="127" t="s">
        <v>603</v>
      </c>
      <c r="I64" s="1"/>
      <c r="J64" s="1"/>
      <c r="K64" s="1"/>
      <c r="L64" s="1"/>
      <c r="M64" s="1"/>
    </row>
    <row r="65" spans="1:13" ht="22.5" customHeight="1">
      <c r="A65" s="232" t="s">
        <v>596</v>
      </c>
      <c r="B65" s="232"/>
      <c r="C65" s="6"/>
      <c r="D65" s="6"/>
      <c r="E65" s="6"/>
      <c r="F65" s="132"/>
      <c r="G65" s="132"/>
      <c r="H65" s="132"/>
      <c r="I65" s="1"/>
      <c r="J65" s="1"/>
      <c r="K65" s="1"/>
      <c r="L65" s="1"/>
      <c r="M65" s="1"/>
    </row>
    <row r="66" spans="1:13" ht="25.5" customHeight="1">
      <c r="A66" s="37" t="s">
        <v>479</v>
      </c>
      <c r="B66" s="38" t="s">
        <v>597</v>
      </c>
      <c r="C66" s="39">
        <v>70000</v>
      </c>
      <c r="D66" s="39">
        <v>500000</v>
      </c>
      <c r="E66" s="39">
        <v>500000</v>
      </c>
      <c r="F66" s="127" t="s">
        <v>598</v>
      </c>
      <c r="G66" s="127" t="s">
        <v>599</v>
      </c>
      <c r="H66" s="127" t="s">
        <v>600</v>
      </c>
      <c r="I66" s="1"/>
      <c r="J66" s="1"/>
      <c r="K66" s="1"/>
      <c r="L66" s="1"/>
      <c r="M66" s="1"/>
    </row>
    <row r="67" spans="1:13" ht="22.5" customHeight="1">
      <c r="A67" s="232" t="s">
        <v>601</v>
      </c>
      <c r="B67" s="232"/>
      <c r="C67" s="6"/>
      <c r="D67" s="6"/>
      <c r="E67" s="6"/>
      <c r="F67" s="132"/>
      <c r="G67" s="132"/>
      <c r="H67" s="132"/>
      <c r="I67" s="1"/>
      <c r="J67" s="1"/>
      <c r="K67" s="1"/>
      <c r="L67" s="1"/>
      <c r="M67" s="1"/>
    </row>
    <row r="68" spans="1:13" ht="25.5" customHeight="1">
      <c r="A68" s="37" t="s">
        <v>604</v>
      </c>
      <c r="B68" s="38" t="s">
        <v>401</v>
      </c>
      <c r="C68" s="39">
        <v>0</v>
      </c>
      <c r="D68" s="39">
        <v>0</v>
      </c>
      <c r="E68" s="39">
        <v>50000</v>
      </c>
      <c r="F68" s="127" t="s">
        <v>402</v>
      </c>
      <c r="G68" s="127" t="s">
        <v>403</v>
      </c>
      <c r="H68" s="127" t="s">
        <v>404</v>
      </c>
      <c r="I68" s="1"/>
      <c r="J68" s="1"/>
      <c r="K68" s="1"/>
      <c r="L68" s="1"/>
      <c r="M68" s="1"/>
    </row>
    <row r="69" spans="1:13" ht="25.5" customHeight="1">
      <c r="A69" s="226" t="s">
        <v>480</v>
      </c>
      <c r="B69" s="226"/>
      <c r="C69" s="45">
        <f>C71+C73</f>
        <v>550000</v>
      </c>
      <c r="D69" s="45">
        <f>D71+D73</f>
        <v>2000000</v>
      </c>
      <c r="E69" s="45">
        <f>E71+E73</f>
        <v>2000000</v>
      </c>
      <c r="F69" s="131"/>
      <c r="G69" s="131"/>
      <c r="H69" s="131"/>
      <c r="I69" s="1"/>
      <c r="J69" s="1"/>
      <c r="K69" s="1"/>
      <c r="L69" s="1"/>
      <c r="M69" s="1"/>
    </row>
    <row r="70" spans="1:13" ht="22.5" customHeight="1">
      <c r="A70" s="232" t="s">
        <v>481</v>
      </c>
      <c r="B70" s="232"/>
      <c r="C70" s="6"/>
      <c r="D70" s="6"/>
      <c r="E70" s="6"/>
      <c r="F70" s="132"/>
      <c r="G70" s="132"/>
      <c r="H70" s="132"/>
      <c r="I70" s="1"/>
      <c r="J70" s="1"/>
      <c r="K70" s="1"/>
      <c r="L70" s="1"/>
      <c r="M70" s="1"/>
    </row>
    <row r="71" spans="1:13" ht="41.25" customHeight="1">
      <c r="A71" s="37" t="s">
        <v>482</v>
      </c>
      <c r="B71" s="38" t="s">
        <v>218</v>
      </c>
      <c r="C71" s="39">
        <v>0</v>
      </c>
      <c r="D71" s="39">
        <v>0</v>
      </c>
      <c r="E71" s="39">
        <v>0</v>
      </c>
      <c r="F71" s="127"/>
      <c r="G71" s="127"/>
      <c r="H71" s="127"/>
      <c r="I71" s="1"/>
      <c r="J71" s="1"/>
      <c r="K71" s="1"/>
      <c r="L71" s="1"/>
      <c r="M71" s="1"/>
    </row>
    <row r="72" spans="1:13" ht="22.5" customHeight="1">
      <c r="A72" s="232" t="s">
        <v>483</v>
      </c>
      <c r="B72" s="232"/>
      <c r="C72" s="6"/>
      <c r="D72" s="6"/>
      <c r="E72" s="6"/>
      <c r="F72" s="132"/>
      <c r="G72" s="132"/>
      <c r="H72" s="132"/>
      <c r="I72" s="1"/>
      <c r="J72" s="1"/>
      <c r="K72" s="1"/>
      <c r="L72" s="1"/>
      <c r="M72" s="1"/>
    </row>
    <row r="73" spans="1:13" ht="25.5" customHeight="1">
      <c r="A73" s="37" t="s">
        <v>484</v>
      </c>
      <c r="B73" s="38" t="s">
        <v>183</v>
      </c>
      <c r="C73" s="39">
        <v>550000</v>
      </c>
      <c r="D73" s="39">
        <v>2000000</v>
      </c>
      <c r="E73" s="39">
        <v>2000000</v>
      </c>
      <c r="F73" s="127" t="s">
        <v>249</v>
      </c>
      <c r="G73" s="127" t="s">
        <v>265</v>
      </c>
      <c r="H73" s="127" t="s">
        <v>250</v>
      </c>
      <c r="I73" s="1"/>
      <c r="J73" s="1"/>
      <c r="K73" s="1"/>
      <c r="L73" s="1"/>
      <c r="M73" s="1"/>
    </row>
    <row r="74" spans="1:13" ht="25.5" customHeight="1">
      <c r="A74" s="142"/>
      <c r="B74" s="143"/>
      <c r="C74" s="144"/>
      <c r="D74" s="144"/>
      <c r="E74" s="144"/>
      <c r="F74" s="145"/>
      <c r="G74" s="145"/>
      <c r="H74" s="145"/>
      <c r="I74" s="1"/>
      <c r="J74" s="1"/>
      <c r="K74" s="1"/>
      <c r="L74" s="1"/>
      <c r="M74" s="1"/>
    </row>
    <row r="75" spans="6:8" ht="28.5" customHeight="1">
      <c r="F75" s="133"/>
      <c r="G75" s="133"/>
      <c r="H75" s="133"/>
    </row>
    <row r="76" spans="1:13" s="1" customFormat="1" ht="15.75" customHeight="1">
      <c r="A76" s="233" t="s">
        <v>212</v>
      </c>
      <c r="B76" s="234"/>
      <c r="C76" s="230" t="s">
        <v>776</v>
      </c>
      <c r="D76" s="230" t="s">
        <v>673</v>
      </c>
      <c r="E76" s="230" t="s">
        <v>777</v>
      </c>
      <c r="F76" s="182" t="s">
        <v>205</v>
      </c>
      <c r="G76" s="182" t="s">
        <v>206</v>
      </c>
      <c r="H76" s="183" t="s">
        <v>207</v>
      </c>
      <c r="I76" s="2"/>
      <c r="J76" s="2"/>
      <c r="K76" s="2"/>
      <c r="L76" s="2"/>
      <c r="M76" s="2"/>
    </row>
    <row r="77" spans="1:13" ht="15.75" customHeight="1">
      <c r="A77" s="235"/>
      <c r="B77" s="236"/>
      <c r="C77" s="229"/>
      <c r="D77" s="229"/>
      <c r="E77" s="229"/>
      <c r="F77" s="185"/>
      <c r="G77" s="185"/>
      <c r="H77" s="184"/>
      <c r="I77" s="2"/>
      <c r="J77" s="2"/>
      <c r="K77" s="2"/>
      <c r="L77" s="2"/>
      <c r="M77" s="2"/>
    </row>
    <row r="78" spans="1:13" ht="11.25" customHeight="1">
      <c r="A78" s="222">
        <v>1</v>
      </c>
      <c r="B78" s="223"/>
      <c r="C78" s="56">
        <v>2</v>
      </c>
      <c r="D78" s="56">
        <v>3</v>
      </c>
      <c r="E78" s="56">
        <v>4</v>
      </c>
      <c r="F78" s="130">
        <v>5</v>
      </c>
      <c r="G78" s="130">
        <v>6</v>
      </c>
      <c r="H78" s="130">
        <v>7</v>
      </c>
      <c r="I78" s="2"/>
      <c r="J78" s="2"/>
      <c r="K78" s="2"/>
      <c r="L78" s="2"/>
      <c r="M78" s="2"/>
    </row>
    <row r="79" spans="1:13" ht="25.5" customHeight="1">
      <c r="A79" s="226" t="s">
        <v>485</v>
      </c>
      <c r="B79" s="226"/>
      <c r="C79" s="45">
        <f>C81+C83</f>
        <v>1305000</v>
      </c>
      <c r="D79" s="45">
        <f>D81+D83</f>
        <v>1300000</v>
      </c>
      <c r="E79" s="45">
        <f>E81+E83</f>
        <v>1450000</v>
      </c>
      <c r="F79" s="131"/>
      <c r="G79" s="131"/>
      <c r="H79" s="131"/>
      <c r="I79" s="1"/>
      <c r="J79" s="1"/>
      <c r="K79" s="1"/>
      <c r="L79" s="1"/>
      <c r="M79" s="1"/>
    </row>
    <row r="80" spans="1:13" ht="22.5" customHeight="1">
      <c r="A80" s="232" t="s">
        <v>486</v>
      </c>
      <c r="B80" s="232"/>
      <c r="C80" s="6"/>
      <c r="D80" s="6"/>
      <c r="E80" s="6"/>
      <c r="F80" s="132"/>
      <c r="G80" s="132"/>
      <c r="H80" s="132"/>
      <c r="I80" s="1"/>
      <c r="J80" s="1"/>
      <c r="K80" s="1"/>
      <c r="L80" s="1"/>
      <c r="M80" s="1"/>
    </row>
    <row r="81" spans="1:13" ht="41.25" customHeight="1">
      <c r="A81" s="37" t="s">
        <v>487</v>
      </c>
      <c r="B81" s="38" t="s">
        <v>219</v>
      </c>
      <c r="C81" s="39">
        <v>1300000</v>
      </c>
      <c r="D81" s="39">
        <v>1000000</v>
      </c>
      <c r="E81" s="39">
        <v>1100000</v>
      </c>
      <c r="F81" s="127" t="s">
        <v>252</v>
      </c>
      <c r="G81" s="127" t="s">
        <v>251</v>
      </c>
      <c r="H81" s="127" t="s">
        <v>253</v>
      </c>
      <c r="I81" s="1"/>
      <c r="J81" s="1"/>
      <c r="K81" s="1"/>
      <c r="L81" s="1"/>
      <c r="M81" s="1"/>
    </row>
    <row r="82" spans="1:13" ht="22.5" customHeight="1">
      <c r="A82" s="232" t="s">
        <v>511</v>
      </c>
      <c r="B82" s="232"/>
      <c r="C82" s="6"/>
      <c r="D82" s="6"/>
      <c r="E82" s="6"/>
      <c r="F82" s="132"/>
      <c r="G82" s="132"/>
      <c r="H82" s="132"/>
      <c r="I82" s="1"/>
      <c r="J82" s="1"/>
      <c r="K82" s="1"/>
      <c r="L82" s="1"/>
      <c r="M82" s="1"/>
    </row>
    <row r="83" spans="1:13" ht="40.5" customHeight="1">
      <c r="A83" s="37" t="s">
        <v>512</v>
      </c>
      <c r="B83" s="38" t="s">
        <v>513</v>
      </c>
      <c r="C83" s="39">
        <v>5000</v>
      </c>
      <c r="D83" s="39">
        <v>300000</v>
      </c>
      <c r="E83" s="39">
        <v>350000</v>
      </c>
      <c r="F83" s="127" t="s">
        <v>514</v>
      </c>
      <c r="G83" s="127" t="s">
        <v>515</v>
      </c>
      <c r="H83" s="127" t="s">
        <v>620</v>
      </c>
      <c r="I83" s="1"/>
      <c r="J83" s="1"/>
      <c r="K83" s="1"/>
      <c r="L83" s="1"/>
      <c r="M83" s="1"/>
    </row>
    <row r="84" spans="1:13" ht="25.5" customHeight="1">
      <c r="A84" s="226" t="s">
        <v>488</v>
      </c>
      <c r="B84" s="226"/>
      <c r="C84" s="45">
        <f>C86</f>
        <v>0</v>
      </c>
      <c r="D84" s="45">
        <f>D86</f>
        <v>200000</v>
      </c>
      <c r="E84" s="45">
        <f>E86</f>
        <v>1000000</v>
      </c>
      <c r="F84" s="131"/>
      <c r="G84" s="131"/>
      <c r="H84" s="131"/>
      <c r="I84" s="1"/>
      <c r="J84" s="1"/>
      <c r="K84" s="1"/>
      <c r="L84" s="1"/>
      <c r="M84" s="1"/>
    </row>
    <row r="85" spans="1:13" ht="22.5" customHeight="1">
      <c r="A85" s="232" t="s">
        <v>435</v>
      </c>
      <c r="B85" s="232"/>
      <c r="C85" s="6"/>
      <c r="D85" s="6"/>
      <c r="E85" s="6"/>
      <c r="F85" s="132"/>
      <c r="G85" s="132"/>
      <c r="H85" s="132"/>
      <c r="I85" s="1"/>
      <c r="J85" s="1"/>
      <c r="K85" s="1"/>
      <c r="L85" s="1"/>
      <c r="M85" s="1"/>
    </row>
    <row r="86" spans="1:13" ht="25.5" customHeight="1">
      <c r="A86" s="37" t="s">
        <v>294</v>
      </c>
      <c r="B86" s="38" t="s">
        <v>405</v>
      </c>
      <c r="C86" s="39">
        <v>0</v>
      </c>
      <c r="D86" s="39">
        <v>200000</v>
      </c>
      <c r="E86" s="39">
        <v>1000000</v>
      </c>
      <c r="F86" s="127" t="s">
        <v>406</v>
      </c>
      <c r="G86" s="127" t="s">
        <v>407</v>
      </c>
      <c r="H86" s="127" t="s">
        <v>408</v>
      </c>
      <c r="I86" s="1"/>
      <c r="J86" s="1"/>
      <c r="K86" s="1"/>
      <c r="L86" s="1"/>
      <c r="M86" s="1"/>
    </row>
    <row r="87" spans="1:13" ht="25.5" customHeight="1">
      <c r="A87" s="226" t="s">
        <v>436</v>
      </c>
      <c r="B87" s="226"/>
      <c r="C87" s="45">
        <f>C89++C91+C93</f>
        <v>2405000</v>
      </c>
      <c r="D87" s="45">
        <f>D89++D91+D93</f>
        <v>250000</v>
      </c>
      <c r="E87" s="45">
        <f>E89++E91+E93</f>
        <v>250000</v>
      </c>
      <c r="F87" s="131"/>
      <c r="G87" s="131"/>
      <c r="H87" s="131"/>
      <c r="I87" s="1"/>
      <c r="J87" s="1"/>
      <c r="K87" s="1"/>
      <c r="L87" s="1"/>
      <c r="M87" s="1"/>
    </row>
    <row r="88" spans="1:13" ht="22.5" customHeight="1">
      <c r="A88" s="237" t="s">
        <v>437</v>
      </c>
      <c r="B88" s="237"/>
      <c r="C88" s="6"/>
      <c r="D88" s="6"/>
      <c r="E88" s="6"/>
      <c r="F88" s="132"/>
      <c r="G88" s="132"/>
      <c r="H88" s="132"/>
      <c r="I88" s="1"/>
      <c r="J88" s="1"/>
      <c r="K88" s="1"/>
      <c r="L88" s="1"/>
      <c r="M88" s="1"/>
    </row>
    <row r="89" spans="1:13" ht="31.5" customHeight="1">
      <c r="A89" s="37" t="s">
        <v>489</v>
      </c>
      <c r="B89" s="38" t="s">
        <v>295</v>
      </c>
      <c r="C89" s="39">
        <v>5000</v>
      </c>
      <c r="D89" s="39">
        <v>200000</v>
      </c>
      <c r="E89" s="39">
        <v>200000</v>
      </c>
      <c r="F89" s="127" t="s">
        <v>297</v>
      </c>
      <c r="G89" s="127" t="s">
        <v>296</v>
      </c>
      <c r="H89" s="129" t="s">
        <v>298</v>
      </c>
      <c r="I89" s="1"/>
      <c r="J89" s="1"/>
      <c r="K89" s="1"/>
      <c r="L89" s="1"/>
      <c r="M89" s="1"/>
    </row>
    <row r="90" spans="1:13" ht="22.5" customHeight="1">
      <c r="A90" s="237" t="s">
        <v>438</v>
      </c>
      <c r="B90" s="237"/>
      <c r="C90" s="6"/>
      <c r="D90" s="6"/>
      <c r="E90" s="6"/>
      <c r="F90" s="132"/>
      <c r="G90" s="132"/>
      <c r="H90" s="132"/>
      <c r="I90" s="1"/>
      <c r="J90" s="1"/>
      <c r="K90" s="1"/>
      <c r="L90" s="1"/>
      <c r="M90" s="1"/>
    </row>
    <row r="91" spans="1:13" ht="40.5" customHeight="1">
      <c r="A91" s="37" t="s">
        <v>490</v>
      </c>
      <c r="B91" s="38" t="s">
        <v>789</v>
      </c>
      <c r="C91" s="39">
        <v>2400000</v>
      </c>
      <c r="D91" s="39">
        <v>50000</v>
      </c>
      <c r="E91" s="39">
        <v>50000</v>
      </c>
      <c r="F91" s="127" t="s">
        <v>790</v>
      </c>
      <c r="G91" s="127" t="s">
        <v>491</v>
      </c>
      <c r="H91" s="129" t="s">
        <v>791</v>
      </c>
      <c r="I91" s="1"/>
      <c r="J91" s="1"/>
      <c r="K91" s="1"/>
      <c r="L91" s="1"/>
      <c r="M91" s="1"/>
    </row>
    <row r="92" spans="1:13" ht="22.5" customHeight="1">
      <c r="A92" s="238" t="s">
        <v>621</v>
      </c>
      <c r="B92" s="238"/>
      <c r="C92" s="6"/>
      <c r="D92" s="6"/>
      <c r="E92" s="6"/>
      <c r="F92" s="132"/>
      <c r="G92" s="132"/>
      <c r="H92" s="132"/>
      <c r="I92" s="1"/>
      <c r="J92" s="1"/>
      <c r="K92" s="1"/>
      <c r="L92" s="1"/>
      <c r="M92" s="1"/>
    </row>
    <row r="93" spans="1:13" ht="36" customHeight="1">
      <c r="A93" s="37" t="s">
        <v>492</v>
      </c>
      <c r="B93" s="38" t="s">
        <v>409</v>
      </c>
      <c r="C93" s="39">
        <v>0</v>
      </c>
      <c r="D93" s="39">
        <v>0</v>
      </c>
      <c r="E93" s="39">
        <v>0</v>
      </c>
      <c r="F93" s="127"/>
      <c r="G93" s="127"/>
      <c r="H93" s="129"/>
      <c r="I93" s="1"/>
      <c r="J93" s="1"/>
      <c r="K93" s="1"/>
      <c r="L93" s="1"/>
      <c r="M93" s="1"/>
    </row>
    <row r="94" spans="6:8" ht="40.5" customHeight="1">
      <c r="F94" s="133"/>
      <c r="G94" s="133"/>
      <c r="H94" s="133"/>
    </row>
    <row r="95" spans="1:13" s="1" customFormat="1" ht="15.75" customHeight="1">
      <c r="A95" s="233" t="s">
        <v>687</v>
      </c>
      <c r="B95" s="234"/>
      <c r="C95" s="230" t="s">
        <v>776</v>
      </c>
      <c r="D95" s="230" t="s">
        <v>673</v>
      </c>
      <c r="E95" s="230" t="s">
        <v>777</v>
      </c>
      <c r="F95" s="182" t="s">
        <v>205</v>
      </c>
      <c r="G95" s="182" t="s">
        <v>206</v>
      </c>
      <c r="H95" s="183" t="s">
        <v>207</v>
      </c>
      <c r="I95" s="2"/>
      <c r="J95" s="2"/>
      <c r="K95" s="2"/>
      <c r="L95" s="2"/>
      <c r="M95" s="2"/>
    </row>
    <row r="96" spans="1:13" ht="15.75" customHeight="1">
      <c r="A96" s="235"/>
      <c r="B96" s="236"/>
      <c r="C96" s="229"/>
      <c r="D96" s="229"/>
      <c r="E96" s="229"/>
      <c r="F96" s="185"/>
      <c r="G96" s="185"/>
      <c r="H96" s="184"/>
      <c r="I96" s="2"/>
      <c r="J96" s="2"/>
      <c r="K96" s="2"/>
      <c r="L96" s="2"/>
      <c r="M96" s="2"/>
    </row>
    <row r="97" spans="1:13" ht="11.25" customHeight="1">
      <c r="A97" s="222">
        <v>1</v>
      </c>
      <c r="B97" s="223"/>
      <c r="C97" s="56">
        <v>2</v>
      </c>
      <c r="D97" s="56">
        <v>3</v>
      </c>
      <c r="E97" s="56">
        <v>4</v>
      </c>
      <c r="F97" s="130">
        <v>5</v>
      </c>
      <c r="G97" s="130">
        <v>6</v>
      </c>
      <c r="H97" s="130">
        <v>7</v>
      </c>
      <c r="I97" s="2"/>
      <c r="J97" s="2"/>
      <c r="K97" s="2"/>
      <c r="L97" s="2"/>
      <c r="M97" s="2"/>
    </row>
    <row r="98" spans="1:13" ht="25.5" customHeight="1">
      <c r="A98" s="226" t="s">
        <v>439</v>
      </c>
      <c r="B98" s="226"/>
      <c r="C98" s="45">
        <f>C100+C102+C104+C106+C108</f>
        <v>3519000</v>
      </c>
      <c r="D98" s="45">
        <f>D100+D102+D104+D106+D108</f>
        <v>800000</v>
      </c>
      <c r="E98" s="45">
        <f>E100+E102+E104+E106+E108</f>
        <v>900000</v>
      </c>
      <c r="F98" s="131"/>
      <c r="G98" s="131"/>
      <c r="H98" s="131"/>
      <c r="I98" s="1"/>
      <c r="J98" s="1"/>
      <c r="K98" s="1"/>
      <c r="L98" s="1"/>
      <c r="M98" s="1"/>
    </row>
    <row r="99" spans="1:13" ht="22.5" customHeight="1">
      <c r="A99" s="232" t="s">
        <v>440</v>
      </c>
      <c r="B99" s="232"/>
      <c r="C99" s="6"/>
      <c r="D99" s="6"/>
      <c r="E99" s="6"/>
      <c r="F99" s="132"/>
      <c r="G99" s="132"/>
      <c r="H99" s="132"/>
      <c r="I99" s="1"/>
      <c r="J99" s="1"/>
      <c r="K99" s="1"/>
      <c r="L99" s="1"/>
      <c r="M99" s="1"/>
    </row>
    <row r="100" spans="1:13" ht="34.5" customHeight="1">
      <c r="A100" s="37" t="s">
        <v>493</v>
      </c>
      <c r="B100" s="38" t="s">
        <v>221</v>
      </c>
      <c r="C100" s="39">
        <v>1056000</v>
      </c>
      <c r="D100" s="39">
        <v>750000</v>
      </c>
      <c r="E100" s="39">
        <v>850000</v>
      </c>
      <c r="F100" s="127" t="s">
        <v>255</v>
      </c>
      <c r="G100" s="127" t="s">
        <v>254</v>
      </c>
      <c r="H100" s="127" t="s">
        <v>256</v>
      </c>
      <c r="I100" s="1"/>
      <c r="J100" s="1"/>
      <c r="K100" s="1"/>
      <c r="L100" s="1"/>
      <c r="M100" s="1"/>
    </row>
    <row r="101" spans="1:13" ht="22.5" customHeight="1">
      <c r="A101" s="232" t="s">
        <v>494</v>
      </c>
      <c r="B101" s="232"/>
      <c r="C101" s="6"/>
      <c r="D101" s="6"/>
      <c r="E101" s="6"/>
      <c r="F101" s="132"/>
      <c r="G101" s="132"/>
      <c r="H101" s="132"/>
      <c r="I101" s="1"/>
      <c r="J101" s="1"/>
      <c r="K101" s="1"/>
      <c r="L101" s="1"/>
      <c r="M101" s="1"/>
    </row>
    <row r="102" spans="1:13" ht="35.25" customHeight="1">
      <c r="A102" s="37" t="s">
        <v>495</v>
      </c>
      <c r="B102" s="38" t="s">
        <v>414</v>
      </c>
      <c r="C102" s="39">
        <v>500000</v>
      </c>
      <c r="D102" s="39">
        <v>0</v>
      </c>
      <c r="E102" s="39">
        <v>0</v>
      </c>
      <c r="F102" s="127" t="s">
        <v>257</v>
      </c>
      <c r="G102" s="127" t="s">
        <v>254</v>
      </c>
      <c r="H102" s="127" t="s">
        <v>792</v>
      </c>
      <c r="I102" s="1"/>
      <c r="J102" s="1"/>
      <c r="K102" s="1"/>
      <c r="L102" s="1"/>
      <c r="M102" s="1"/>
    </row>
    <row r="103" spans="1:13" ht="22.5" customHeight="1">
      <c r="A103" s="232" t="s">
        <v>496</v>
      </c>
      <c r="B103" s="232"/>
      <c r="C103" s="6"/>
      <c r="D103" s="6"/>
      <c r="E103" s="6"/>
      <c r="F103" s="132"/>
      <c r="G103" s="132"/>
      <c r="H103" s="132"/>
      <c r="I103" s="1"/>
      <c r="J103" s="1"/>
      <c r="K103" s="1"/>
      <c r="L103" s="1"/>
      <c r="M103" s="1"/>
    </row>
    <row r="104" spans="1:13" ht="36" customHeight="1">
      <c r="A104" s="37" t="s">
        <v>497</v>
      </c>
      <c r="B104" s="38" t="s">
        <v>222</v>
      </c>
      <c r="C104" s="39">
        <v>663000</v>
      </c>
      <c r="D104" s="39">
        <v>50000</v>
      </c>
      <c r="E104" s="39">
        <v>50000</v>
      </c>
      <c r="F104" s="127" t="s">
        <v>258</v>
      </c>
      <c r="G104" s="127" t="s">
        <v>254</v>
      </c>
      <c r="H104" s="127" t="s">
        <v>259</v>
      </c>
      <c r="I104" s="1"/>
      <c r="J104" s="1"/>
      <c r="K104" s="1"/>
      <c r="L104" s="1"/>
      <c r="M104" s="1"/>
    </row>
    <row r="105" spans="1:13" ht="22.5" customHeight="1">
      <c r="A105" s="232" t="s">
        <v>441</v>
      </c>
      <c r="B105" s="232"/>
      <c r="C105" s="6"/>
      <c r="D105" s="6"/>
      <c r="E105" s="6"/>
      <c r="F105" s="132"/>
      <c r="G105" s="132"/>
      <c r="H105" s="132"/>
      <c r="I105" s="1"/>
      <c r="J105" s="1"/>
      <c r="K105" s="1"/>
      <c r="L105" s="1"/>
      <c r="M105" s="1"/>
    </row>
    <row r="106" spans="1:13" ht="34.5" customHeight="1">
      <c r="A106" s="37" t="s">
        <v>498</v>
      </c>
      <c r="B106" s="38" t="s">
        <v>410</v>
      </c>
      <c r="C106" s="39">
        <v>0</v>
      </c>
      <c r="D106" s="39">
        <v>0</v>
      </c>
      <c r="E106" s="39">
        <v>0</v>
      </c>
      <c r="F106" s="127"/>
      <c r="G106" s="127"/>
      <c r="H106" s="127"/>
      <c r="I106" s="1"/>
      <c r="J106" s="1"/>
      <c r="K106" s="1"/>
      <c r="L106" s="1"/>
      <c r="M106" s="1"/>
    </row>
    <row r="107" spans="1:13" ht="25.5" customHeight="1">
      <c r="A107" s="231" t="s">
        <v>616</v>
      </c>
      <c r="B107" s="232"/>
      <c r="C107" s="6"/>
      <c r="D107" s="6"/>
      <c r="E107" s="6"/>
      <c r="F107" s="132"/>
      <c r="G107" s="132"/>
      <c r="H107" s="132"/>
      <c r="I107" s="1"/>
      <c r="J107" s="1"/>
      <c r="K107" s="1"/>
      <c r="L107" s="1"/>
      <c r="M107" s="1"/>
    </row>
    <row r="108" spans="1:13" ht="32.25" customHeight="1">
      <c r="A108" s="37" t="s">
        <v>516</v>
      </c>
      <c r="B108" s="38" t="s">
        <v>622</v>
      </c>
      <c r="C108" s="39">
        <v>1300000</v>
      </c>
      <c r="D108" s="39">
        <v>0</v>
      </c>
      <c r="E108" s="39">
        <v>0</v>
      </c>
      <c r="F108" s="127" t="s">
        <v>517</v>
      </c>
      <c r="G108" s="127" t="s">
        <v>518</v>
      </c>
      <c r="H108" s="127" t="s">
        <v>519</v>
      </c>
      <c r="I108" s="1"/>
      <c r="J108" s="1"/>
      <c r="K108" s="1"/>
      <c r="L108" s="1"/>
      <c r="M108" s="1"/>
    </row>
    <row r="109" spans="1:13" ht="25.5" customHeight="1">
      <c r="A109" s="226" t="s">
        <v>445</v>
      </c>
      <c r="B109" s="226"/>
      <c r="C109" s="45">
        <f>C111</f>
        <v>250000</v>
      </c>
      <c r="D109" s="45">
        <f>D111</f>
        <v>0</v>
      </c>
      <c r="E109" s="45">
        <f>E111</f>
        <v>0</v>
      </c>
      <c r="F109" s="131"/>
      <c r="G109" s="131"/>
      <c r="H109" s="131"/>
      <c r="I109" s="1"/>
      <c r="J109" s="1"/>
      <c r="K109" s="1"/>
      <c r="L109" s="1"/>
      <c r="M109" s="1"/>
    </row>
    <row r="110" spans="1:13" ht="22.5" customHeight="1">
      <c r="A110" s="231" t="s">
        <v>793</v>
      </c>
      <c r="B110" s="232"/>
      <c r="C110" s="6"/>
      <c r="D110" s="6"/>
      <c r="E110" s="6"/>
      <c r="F110" s="132"/>
      <c r="G110" s="132"/>
      <c r="H110" s="132"/>
      <c r="I110" s="1"/>
      <c r="J110" s="1"/>
      <c r="K110" s="1"/>
      <c r="L110" s="1"/>
      <c r="M110" s="1"/>
    </row>
    <row r="111" spans="1:13" ht="35.25" customHeight="1">
      <c r="A111" s="37" t="s">
        <v>499</v>
      </c>
      <c r="B111" s="44" t="s">
        <v>794</v>
      </c>
      <c r="C111" s="39">
        <v>250000</v>
      </c>
      <c r="D111" s="39">
        <v>0</v>
      </c>
      <c r="E111" s="39">
        <v>0</v>
      </c>
      <c r="F111" s="127" t="s">
        <v>795</v>
      </c>
      <c r="G111" s="127" t="s">
        <v>260</v>
      </c>
      <c r="H111" s="127" t="s">
        <v>796</v>
      </c>
      <c r="I111" s="1"/>
      <c r="J111" s="1"/>
      <c r="K111" s="1"/>
      <c r="L111" s="1"/>
      <c r="M111" s="1"/>
    </row>
    <row r="112" spans="6:8" ht="69" customHeight="1">
      <c r="F112" s="133"/>
      <c r="G112" s="133"/>
      <c r="H112" s="133"/>
    </row>
    <row r="113" spans="1:13" s="1" customFormat="1" ht="15.75" customHeight="1">
      <c r="A113" s="233" t="s">
        <v>687</v>
      </c>
      <c r="B113" s="234"/>
      <c r="C113" s="230" t="s">
        <v>776</v>
      </c>
      <c r="D113" s="230" t="s">
        <v>673</v>
      </c>
      <c r="E113" s="230" t="s">
        <v>777</v>
      </c>
      <c r="F113" s="182" t="s">
        <v>205</v>
      </c>
      <c r="G113" s="182" t="s">
        <v>206</v>
      </c>
      <c r="H113" s="183" t="s">
        <v>207</v>
      </c>
      <c r="I113" s="2"/>
      <c r="J113" s="2"/>
      <c r="K113" s="2"/>
      <c r="L113" s="2"/>
      <c r="M113" s="2"/>
    </row>
    <row r="114" spans="1:13" ht="15.75" customHeight="1">
      <c r="A114" s="235"/>
      <c r="B114" s="236"/>
      <c r="C114" s="229"/>
      <c r="D114" s="229"/>
      <c r="E114" s="229"/>
      <c r="F114" s="185"/>
      <c r="G114" s="185"/>
      <c r="H114" s="184"/>
      <c r="I114" s="2"/>
      <c r="J114" s="2"/>
      <c r="K114" s="2"/>
      <c r="L114" s="2"/>
      <c r="M114" s="2"/>
    </row>
    <row r="115" spans="1:13" ht="11.25" customHeight="1">
      <c r="A115" s="222">
        <v>1</v>
      </c>
      <c r="B115" s="223"/>
      <c r="C115" s="56">
        <v>2</v>
      </c>
      <c r="D115" s="56">
        <v>3</v>
      </c>
      <c r="E115" s="56">
        <v>4</v>
      </c>
      <c r="F115" s="130">
        <v>5</v>
      </c>
      <c r="G115" s="130">
        <v>6</v>
      </c>
      <c r="H115" s="130">
        <v>7</v>
      </c>
      <c r="I115" s="2"/>
      <c r="J115" s="2"/>
      <c r="K115" s="2"/>
      <c r="L115" s="2"/>
      <c r="M115" s="2"/>
    </row>
    <row r="116" spans="1:13" ht="25.5" customHeight="1">
      <c r="A116" s="226" t="s">
        <v>500</v>
      </c>
      <c r="B116" s="226"/>
      <c r="C116" s="45">
        <f>C118</f>
        <v>0</v>
      </c>
      <c r="D116" s="45">
        <f>D118</f>
        <v>0</v>
      </c>
      <c r="E116" s="45">
        <f>E118</f>
        <v>0</v>
      </c>
      <c r="F116" s="131"/>
      <c r="G116" s="131"/>
      <c r="H116" s="131"/>
      <c r="I116" s="1"/>
      <c r="J116" s="1"/>
      <c r="K116" s="1"/>
      <c r="L116" s="1"/>
      <c r="M116" s="1"/>
    </row>
    <row r="117" spans="1:13" ht="22.5" customHeight="1">
      <c r="A117" s="232" t="s">
        <v>450</v>
      </c>
      <c r="B117" s="232"/>
      <c r="C117" s="6"/>
      <c r="D117" s="6"/>
      <c r="E117" s="6"/>
      <c r="F117" s="132"/>
      <c r="G117" s="132"/>
      <c r="H117" s="132"/>
      <c r="I117" s="1"/>
      <c r="J117" s="1"/>
      <c r="K117" s="1"/>
      <c r="L117" s="1"/>
      <c r="M117" s="1"/>
    </row>
    <row r="118" spans="1:13" ht="34.5" customHeight="1">
      <c r="A118" s="37" t="s">
        <v>501</v>
      </c>
      <c r="B118" s="44" t="s">
        <v>40</v>
      </c>
      <c r="C118" s="39">
        <v>0</v>
      </c>
      <c r="D118" s="39">
        <v>0</v>
      </c>
      <c r="E118" s="39">
        <v>0</v>
      </c>
      <c r="F118" s="127" t="s">
        <v>261</v>
      </c>
      <c r="G118" s="127" t="s">
        <v>260</v>
      </c>
      <c r="H118" s="127" t="s">
        <v>262</v>
      </c>
      <c r="I118" s="1"/>
      <c r="J118" s="1"/>
      <c r="K118" s="1"/>
      <c r="L118" s="1"/>
      <c r="M118" s="1"/>
    </row>
    <row r="119" spans="1:13" ht="24" customHeight="1">
      <c r="A119" s="226" t="s">
        <v>223</v>
      </c>
      <c r="B119" s="226"/>
      <c r="C119" s="45">
        <f>C121</f>
        <v>585000</v>
      </c>
      <c r="D119" s="45">
        <f>D121</f>
        <v>0</v>
      </c>
      <c r="E119" s="45">
        <f>E121</f>
        <v>0</v>
      </c>
      <c r="F119" s="131"/>
      <c r="G119" s="131"/>
      <c r="H119" s="131"/>
      <c r="I119" s="1"/>
      <c r="J119" s="1"/>
      <c r="K119" s="1"/>
      <c r="L119" s="1"/>
      <c r="M119" s="1"/>
    </row>
    <row r="120" spans="1:13" ht="27" customHeight="1">
      <c r="A120" s="231" t="s">
        <v>623</v>
      </c>
      <c r="B120" s="232"/>
      <c r="C120" s="6"/>
      <c r="D120" s="6"/>
      <c r="E120" s="6"/>
      <c r="F120" s="132"/>
      <c r="G120" s="132"/>
      <c r="H120" s="132"/>
      <c r="I120" s="1"/>
      <c r="J120" s="1"/>
      <c r="K120" s="1"/>
      <c r="L120" s="1"/>
      <c r="M120" s="1"/>
    </row>
    <row r="121" spans="1:13" ht="45" customHeight="1">
      <c r="A121" s="37" t="s">
        <v>502</v>
      </c>
      <c r="B121" s="44" t="s">
        <v>591</v>
      </c>
      <c r="C121" s="39">
        <v>585000</v>
      </c>
      <c r="D121" s="39">
        <v>0</v>
      </c>
      <c r="E121" s="39">
        <v>0</v>
      </c>
      <c r="F121" s="127"/>
      <c r="G121" s="127"/>
      <c r="H121" s="127"/>
      <c r="I121" s="1"/>
      <c r="J121" s="1"/>
      <c r="K121" s="1"/>
      <c r="L121" s="1"/>
      <c r="M121" s="1"/>
    </row>
    <row r="122" spans="1:13" ht="24" customHeight="1">
      <c r="A122" s="226" t="s">
        <v>224</v>
      </c>
      <c r="B122" s="226"/>
      <c r="C122" s="45">
        <f>C124</f>
        <v>300000</v>
      </c>
      <c r="D122" s="45">
        <f>D124</f>
        <v>70000</v>
      </c>
      <c r="E122" s="45">
        <f>E124</f>
        <v>170000</v>
      </c>
      <c r="F122" s="131"/>
      <c r="G122" s="131"/>
      <c r="H122" s="131"/>
      <c r="I122" s="1"/>
      <c r="J122" s="1"/>
      <c r="K122" s="1"/>
      <c r="L122" s="1"/>
      <c r="M122" s="1"/>
    </row>
    <row r="123" spans="1:13" ht="27" customHeight="1">
      <c r="A123" s="231" t="s">
        <v>699</v>
      </c>
      <c r="B123" s="232"/>
      <c r="C123" s="6"/>
      <c r="D123" s="6"/>
      <c r="E123" s="6"/>
      <c r="F123" s="132"/>
      <c r="G123" s="132"/>
      <c r="H123" s="132"/>
      <c r="I123" s="1"/>
      <c r="J123" s="1"/>
      <c r="K123" s="1"/>
      <c r="L123" s="1"/>
      <c r="M123" s="1"/>
    </row>
    <row r="124" spans="1:13" ht="45" customHeight="1">
      <c r="A124" s="37" t="s">
        <v>700</v>
      </c>
      <c r="B124" s="44" t="s">
        <v>701</v>
      </c>
      <c r="C124" s="39">
        <v>300000</v>
      </c>
      <c r="D124" s="39">
        <v>70000</v>
      </c>
      <c r="E124" s="39">
        <v>170000</v>
      </c>
      <c r="F124" s="127" t="s">
        <v>702</v>
      </c>
      <c r="G124" s="127" t="s">
        <v>703</v>
      </c>
      <c r="H124" s="127" t="s">
        <v>704</v>
      </c>
      <c r="I124" s="1"/>
      <c r="J124" s="1"/>
      <c r="K124" s="1"/>
      <c r="L124" s="1"/>
      <c r="M124" s="1"/>
    </row>
    <row r="125" spans="1:8" ht="30" customHeight="1">
      <c r="A125" s="240" t="s">
        <v>23</v>
      </c>
      <c r="B125" s="240"/>
      <c r="C125" s="46">
        <f>C7+C10+C20+C30+C35+C42+C57+C62+C69+C79+C84+C87+C98+C109+C116+C119+C17+C122</f>
        <v>17339550</v>
      </c>
      <c r="D125" s="46">
        <f>D7+D10+D20+D30+D35+D42+D57+D62+D69+D79+D84+D87+D98+D109+D116+D119+D17+D122</f>
        <v>7490000</v>
      </c>
      <c r="E125" s="46">
        <f>E7+E10+E20+E30+E35+E42+E57+E62+E69+E79+E84+E87+E98+E109+E116+E119+E17+E122</f>
        <v>11070000</v>
      </c>
      <c r="F125" s="46"/>
      <c r="G125" s="46"/>
      <c r="H125" s="46"/>
    </row>
    <row r="126" spans="1:13" ht="36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23.25" customHeight="1">
      <c r="A127" s="4"/>
      <c r="B127" s="10" t="str">
        <f>'3)Funkc.'!B50</f>
        <v>Hvar, 27. listopada 2021. god.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</sheetData>
  <sheetProtection/>
  <mergeCells count="108">
    <mergeCell ref="A17:B17"/>
    <mergeCell ref="A18:B18"/>
    <mergeCell ref="A122:B122"/>
    <mergeCell ref="A123:B123"/>
    <mergeCell ref="C95:C96"/>
    <mergeCell ref="D95:D96"/>
    <mergeCell ref="A55:B55"/>
    <mergeCell ref="A65:B65"/>
    <mergeCell ref="A57:B57"/>
    <mergeCell ref="A63:B63"/>
    <mergeCell ref="E95:E96"/>
    <mergeCell ref="F95:F96"/>
    <mergeCell ref="G95:G96"/>
    <mergeCell ref="C46:C47"/>
    <mergeCell ref="D46:D47"/>
    <mergeCell ref="A76:B77"/>
    <mergeCell ref="C76:C77"/>
    <mergeCell ref="A72:B72"/>
    <mergeCell ref="A78:B78"/>
    <mergeCell ref="C113:C114"/>
    <mergeCell ref="D113:D114"/>
    <mergeCell ref="E113:E114"/>
    <mergeCell ref="F113:F114"/>
    <mergeCell ref="A40:B40"/>
    <mergeCell ref="D76:D77"/>
    <mergeCell ref="E76:E77"/>
    <mergeCell ref="A53:B53"/>
    <mergeCell ref="E46:E47"/>
    <mergeCell ref="A95:B96"/>
    <mergeCell ref="G113:G114"/>
    <mergeCell ref="H113:H114"/>
    <mergeCell ref="H76:H77"/>
    <mergeCell ref="F46:F47"/>
    <mergeCell ref="G46:G47"/>
    <mergeCell ref="H46:H47"/>
    <mergeCell ref="H95:H96"/>
    <mergeCell ref="F76:F77"/>
    <mergeCell ref="G76:G77"/>
    <mergeCell ref="A115:B115"/>
    <mergeCell ref="A113:B114"/>
    <mergeCell ref="A105:B105"/>
    <mergeCell ref="A8:B8"/>
    <mergeCell ref="A26:B26"/>
    <mergeCell ref="A10:B10"/>
    <mergeCell ref="A11:B11"/>
    <mergeCell ref="A36:B36"/>
    <mergeCell ref="A20:B20"/>
    <mergeCell ref="A15:B15"/>
    <mergeCell ref="H4:H5"/>
    <mergeCell ref="G4:G5"/>
    <mergeCell ref="F4:F5"/>
    <mergeCell ref="A125:B125"/>
    <mergeCell ref="A101:B101"/>
    <mergeCell ref="A109:B109"/>
    <mergeCell ref="A103:B103"/>
    <mergeCell ref="A116:B116"/>
    <mergeCell ref="A110:B110"/>
    <mergeCell ref="A117:B117"/>
    <mergeCell ref="A6:B6"/>
    <mergeCell ref="A42:B42"/>
    <mergeCell ref="A43:B43"/>
    <mergeCell ref="A35:B35"/>
    <mergeCell ref="A13:B13"/>
    <mergeCell ref="A2:H2"/>
    <mergeCell ref="C4:C5"/>
    <mergeCell ref="D4:D5"/>
    <mergeCell ref="E4:E5"/>
    <mergeCell ref="A4:B5"/>
    <mergeCell ref="A7:B7"/>
    <mergeCell ref="A62:B62"/>
    <mergeCell ref="A38:B38"/>
    <mergeCell ref="A92:B92"/>
    <mergeCell ref="A90:B90"/>
    <mergeCell ref="A30:B30"/>
    <mergeCell ref="A31:B31"/>
    <mergeCell ref="A28:B28"/>
    <mergeCell ref="A49:B49"/>
    <mergeCell ref="A51:B51"/>
    <mergeCell ref="A120:B120"/>
    <mergeCell ref="A87:B87"/>
    <mergeCell ref="A84:B84"/>
    <mergeCell ref="A119:B119"/>
    <mergeCell ref="A107:B107"/>
    <mergeCell ref="A67:B67"/>
    <mergeCell ref="A88:B88"/>
    <mergeCell ref="A70:B70"/>
    <mergeCell ref="A82:B82"/>
    <mergeCell ref="A80:B80"/>
    <mergeCell ref="E21:E22"/>
    <mergeCell ref="A48:B48"/>
    <mergeCell ref="G21:G22"/>
    <mergeCell ref="A33:B33"/>
    <mergeCell ref="A85:B85"/>
    <mergeCell ref="A99:B99"/>
    <mergeCell ref="A24:B24"/>
    <mergeCell ref="A46:B47"/>
    <mergeCell ref="A69:B69"/>
    <mergeCell ref="A79:B79"/>
    <mergeCell ref="F21:F22"/>
    <mergeCell ref="A97:B97"/>
    <mergeCell ref="A58:B58"/>
    <mergeCell ref="A98:B98"/>
    <mergeCell ref="A60:B60"/>
    <mergeCell ref="H21:H22"/>
    <mergeCell ref="A23:B23"/>
    <mergeCell ref="A21:B22"/>
    <mergeCell ref="C21:C22"/>
    <mergeCell ref="D21:D22"/>
  </mergeCells>
  <printOptions/>
  <pageMargins left="0.7086614173228347" right="0.4330708661417323" top="0.7874015748031497" bottom="0.5118110236220472" header="0.5905511811023623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75" zoomScalePageLayoutView="0" workbookViewId="0" topLeftCell="A1">
      <selection activeCell="A19" sqref="A19:B20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24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239" t="s">
        <v>797</v>
      </c>
      <c r="B2" s="239"/>
      <c r="C2" s="239"/>
      <c r="D2" s="239"/>
      <c r="E2" s="239"/>
      <c r="F2" s="239"/>
      <c r="G2" s="239"/>
      <c r="H2" s="239"/>
    </row>
    <row r="3" ht="16.5" customHeight="1"/>
    <row r="4" spans="1:12" s="1" customFormat="1" ht="16.5" customHeight="1">
      <c r="A4" s="229" t="s">
        <v>212</v>
      </c>
      <c r="B4" s="229"/>
      <c r="C4" s="230" t="s">
        <v>776</v>
      </c>
      <c r="D4" s="230" t="s">
        <v>673</v>
      </c>
      <c r="E4" s="230" t="s">
        <v>777</v>
      </c>
      <c r="F4" s="229" t="s">
        <v>205</v>
      </c>
      <c r="G4" s="229" t="s">
        <v>206</v>
      </c>
      <c r="H4" s="230" t="s">
        <v>207</v>
      </c>
      <c r="I4" s="2"/>
      <c r="J4" s="2"/>
      <c r="K4" s="2"/>
      <c r="L4" s="2"/>
    </row>
    <row r="5" spans="1:12" ht="13.5" customHeight="1">
      <c r="A5" s="229"/>
      <c r="B5" s="229"/>
      <c r="C5" s="229"/>
      <c r="D5" s="229"/>
      <c r="E5" s="229"/>
      <c r="F5" s="229"/>
      <c r="G5" s="229"/>
      <c r="H5" s="229"/>
      <c r="I5" s="2"/>
      <c r="J5" s="2"/>
      <c r="K5" s="2"/>
      <c r="L5" s="2"/>
    </row>
    <row r="6" spans="1:13" ht="11.25" customHeight="1">
      <c r="A6" s="222">
        <v>1</v>
      </c>
      <c r="B6" s="223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226" t="s">
        <v>388</v>
      </c>
      <c r="B7" s="226"/>
      <c r="C7" s="45">
        <f>C9</f>
        <v>450000</v>
      </c>
      <c r="D7" s="45">
        <f>D9</f>
        <v>450000</v>
      </c>
      <c r="E7" s="45">
        <f>E9</f>
        <v>450000</v>
      </c>
      <c r="F7" s="35"/>
      <c r="G7" s="35"/>
      <c r="H7" s="35"/>
      <c r="I7" s="1"/>
      <c r="J7" s="1"/>
      <c r="K7" s="1"/>
      <c r="L7" s="1"/>
      <c r="M7" s="1"/>
    </row>
    <row r="8" spans="1:13" ht="22.5" customHeight="1">
      <c r="A8" s="232" t="s">
        <v>707</v>
      </c>
      <c r="B8" s="232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6.75" customHeight="1">
      <c r="A9" s="47" t="s">
        <v>411</v>
      </c>
      <c r="B9" s="38" t="s">
        <v>706</v>
      </c>
      <c r="C9" s="41">
        <v>450000</v>
      </c>
      <c r="D9" s="42">
        <v>450000</v>
      </c>
      <c r="E9" s="42">
        <v>450000</v>
      </c>
      <c r="F9" s="43" t="s">
        <v>605</v>
      </c>
      <c r="G9" s="128" t="s">
        <v>606</v>
      </c>
      <c r="H9" s="43" t="s">
        <v>607</v>
      </c>
      <c r="I9" s="1"/>
      <c r="J9" s="1"/>
      <c r="K9" s="1"/>
      <c r="L9" s="1"/>
      <c r="M9" s="1"/>
    </row>
    <row r="10" spans="1:13" ht="26.25" customHeight="1">
      <c r="A10" s="226" t="s">
        <v>278</v>
      </c>
      <c r="B10" s="226"/>
      <c r="C10" s="45">
        <f>C12+C14</f>
        <v>520000</v>
      </c>
      <c r="D10" s="45">
        <f>D12+D14</f>
        <v>2000000</v>
      </c>
      <c r="E10" s="45">
        <f>E12+E14</f>
        <v>4000000</v>
      </c>
      <c r="F10" s="35"/>
      <c r="G10" s="35"/>
      <c r="H10" s="35"/>
      <c r="I10" s="1"/>
      <c r="J10" s="1"/>
      <c r="K10" s="1"/>
      <c r="L10" s="1"/>
      <c r="M10" s="1"/>
    </row>
    <row r="11" spans="1:13" ht="34.5" customHeight="1">
      <c r="A11" s="231" t="s">
        <v>624</v>
      </c>
      <c r="B11" s="232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72.75" customHeight="1">
      <c r="A12" s="48" t="s">
        <v>291</v>
      </c>
      <c r="B12" s="40" t="s">
        <v>292</v>
      </c>
      <c r="C12" s="41">
        <v>520000</v>
      </c>
      <c r="D12" s="42">
        <v>2000000</v>
      </c>
      <c r="E12" s="42">
        <v>3000000</v>
      </c>
      <c r="F12" s="43" t="s">
        <v>241</v>
      </c>
      <c r="G12" s="43" t="s">
        <v>267</v>
      </c>
      <c r="H12" s="129" t="s">
        <v>608</v>
      </c>
      <c r="I12" s="1"/>
      <c r="J12" s="1"/>
      <c r="K12" s="1"/>
      <c r="L12" s="1"/>
      <c r="M12" s="1"/>
    </row>
    <row r="13" spans="1:13" ht="22.5" customHeight="1">
      <c r="A13" s="232" t="s">
        <v>625</v>
      </c>
      <c r="B13" s="232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61.5" customHeight="1">
      <c r="A14" s="48" t="s">
        <v>293</v>
      </c>
      <c r="B14" s="38" t="s">
        <v>503</v>
      </c>
      <c r="C14" s="41">
        <v>0</v>
      </c>
      <c r="D14" s="42">
        <v>0</v>
      </c>
      <c r="E14" s="42">
        <v>1000000</v>
      </c>
      <c r="F14" s="43" t="s">
        <v>242</v>
      </c>
      <c r="G14" s="43" t="s">
        <v>609</v>
      </c>
      <c r="H14" s="43" t="s">
        <v>798</v>
      </c>
      <c r="I14" s="1"/>
      <c r="J14" s="1"/>
      <c r="K14" s="1"/>
      <c r="L14" s="1"/>
      <c r="M14" s="1"/>
    </row>
    <row r="15" spans="1:13" ht="25.5" customHeight="1">
      <c r="A15" s="226" t="s">
        <v>431</v>
      </c>
      <c r="B15" s="226"/>
      <c r="C15" s="45">
        <f>C17</f>
        <v>0</v>
      </c>
      <c r="D15" s="45">
        <f>D17</f>
        <v>0</v>
      </c>
      <c r="E15" s="45">
        <f>E17</f>
        <v>0</v>
      </c>
      <c r="F15" s="35"/>
      <c r="G15" s="35"/>
      <c r="H15" s="35"/>
      <c r="I15" s="1"/>
      <c r="J15" s="1"/>
      <c r="K15" s="1"/>
      <c r="L15" s="1"/>
      <c r="M15" s="1"/>
    </row>
    <row r="16" spans="1:13" ht="16.5" customHeight="1">
      <c r="A16" s="232" t="s">
        <v>504</v>
      </c>
      <c r="B16" s="232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50.25" customHeight="1">
      <c r="A17" s="47" t="s">
        <v>505</v>
      </c>
      <c r="B17" s="38" t="s">
        <v>208</v>
      </c>
      <c r="C17" s="41">
        <v>0</v>
      </c>
      <c r="D17" s="42">
        <v>0</v>
      </c>
      <c r="E17" s="42">
        <v>0</v>
      </c>
      <c r="F17" s="43"/>
      <c r="G17" s="43"/>
      <c r="H17" s="43"/>
      <c r="I17" s="1"/>
      <c r="J17" s="1"/>
      <c r="K17" s="1"/>
      <c r="L17" s="1"/>
      <c r="M17" s="1"/>
    </row>
    <row r="18" ht="55.5" customHeight="1"/>
    <row r="19" spans="1:12" s="1" customFormat="1" ht="16.5" customHeight="1">
      <c r="A19" s="249" t="s">
        <v>212</v>
      </c>
      <c r="B19" s="247"/>
      <c r="C19" s="230" t="s">
        <v>776</v>
      </c>
      <c r="D19" s="230" t="s">
        <v>673</v>
      </c>
      <c r="E19" s="230" t="s">
        <v>777</v>
      </c>
      <c r="F19" s="247" t="s">
        <v>205</v>
      </c>
      <c r="G19" s="247" t="s">
        <v>206</v>
      </c>
      <c r="H19" s="248" t="s">
        <v>207</v>
      </c>
      <c r="I19" s="2"/>
      <c r="J19" s="2"/>
      <c r="K19" s="2"/>
      <c r="L19" s="2"/>
    </row>
    <row r="20" spans="1:12" ht="13.5" customHeight="1">
      <c r="A20" s="247"/>
      <c r="B20" s="247"/>
      <c r="C20" s="229"/>
      <c r="D20" s="229"/>
      <c r="E20" s="229"/>
      <c r="F20" s="247"/>
      <c r="G20" s="247"/>
      <c r="H20" s="247"/>
      <c r="I20" s="2"/>
      <c r="J20" s="2"/>
      <c r="K20" s="2"/>
      <c r="L20" s="2"/>
    </row>
    <row r="21" spans="1:13" ht="11.25" customHeight="1">
      <c r="A21" s="222">
        <v>1</v>
      </c>
      <c r="B21" s="223"/>
      <c r="C21" s="56">
        <v>2</v>
      </c>
      <c r="D21" s="56">
        <v>3</v>
      </c>
      <c r="E21" s="56">
        <v>4</v>
      </c>
      <c r="F21" s="56">
        <v>5</v>
      </c>
      <c r="G21" s="56">
        <v>6</v>
      </c>
      <c r="H21" s="56">
        <v>7</v>
      </c>
      <c r="I21" s="2"/>
      <c r="J21" s="2"/>
      <c r="K21" s="2"/>
      <c r="L21" s="2"/>
      <c r="M21" s="2"/>
    </row>
    <row r="22" spans="1:13" ht="25.5" customHeight="1">
      <c r="A22" s="226" t="s">
        <v>439</v>
      </c>
      <c r="B22" s="226"/>
      <c r="C22" s="45">
        <f>C24</f>
        <v>0</v>
      </c>
      <c r="D22" s="45">
        <f>D24</f>
        <v>0</v>
      </c>
      <c r="E22" s="45">
        <f>E24</f>
        <v>0</v>
      </c>
      <c r="F22" s="35"/>
      <c r="G22" s="35"/>
      <c r="H22" s="35"/>
      <c r="I22" s="1"/>
      <c r="J22" s="1"/>
      <c r="K22" s="1"/>
      <c r="L22" s="1"/>
      <c r="M22" s="1"/>
    </row>
    <row r="23" spans="1:13" ht="22.5" customHeight="1">
      <c r="A23" s="232" t="s">
        <v>506</v>
      </c>
      <c r="B23" s="232"/>
      <c r="C23" s="6"/>
      <c r="D23" s="6"/>
      <c r="E23" s="6"/>
      <c r="F23" s="6"/>
      <c r="G23" s="6"/>
      <c r="H23" s="6"/>
      <c r="I23" s="1"/>
      <c r="J23" s="1"/>
      <c r="K23" s="1"/>
      <c r="L23" s="1"/>
      <c r="M23" s="1"/>
    </row>
    <row r="24" spans="1:13" ht="39.75" customHeight="1">
      <c r="A24" s="47" t="s">
        <v>507</v>
      </c>
      <c r="B24" s="38" t="s">
        <v>220</v>
      </c>
      <c r="C24" s="41">
        <v>0</v>
      </c>
      <c r="D24" s="42">
        <v>0</v>
      </c>
      <c r="E24" s="42">
        <v>0</v>
      </c>
      <c r="F24" s="43"/>
      <c r="G24" s="43"/>
      <c r="H24" s="43"/>
      <c r="I24" s="1"/>
      <c r="J24" s="1"/>
      <c r="K24" s="1"/>
      <c r="L24" s="1"/>
      <c r="M24" s="1"/>
    </row>
    <row r="25" spans="1:13" ht="27" customHeight="1">
      <c r="A25" s="226" t="s">
        <v>224</v>
      </c>
      <c r="B25" s="226"/>
      <c r="C25" s="45">
        <f>C27</f>
        <v>79000</v>
      </c>
      <c r="D25" s="45">
        <f>D27</f>
        <v>82000</v>
      </c>
      <c r="E25" s="45">
        <f>E27</f>
        <v>82000</v>
      </c>
      <c r="F25" s="35"/>
      <c r="G25" s="35"/>
      <c r="H25" s="35"/>
      <c r="I25" s="1"/>
      <c r="J25" s="1"/>
      <c r="K25" s="1"/>
      <c r="L25" s="1"/>
      <c r="M25" s="1"/>
    </row>
    <row r="26" spans="1:13" ht="22.5" customHeight="1">
      <c r="A26" s="232" t="s">
        <v>225</v>
      </c>
      <c r="B26" s="232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45.75" customHeight="1">
      <c r="A27" s="47" t="s">
        <v>226</v>
      </c>
      <c r="B27" s="38" t="s">
        <v>227</v>
      </c>
      <c r="C27" s="41">
        <v>79000</v>
      </c>
      <c r="D27" s="42">
        <v>82000</v>
      </c>
      <c r="E27" s="42">
        <v>82000</v>
      </c>
      <c r="F27" s="43" t="s">
        <v>263</v>
      </c>
      <c r="G27" s="43" t="s">
        <v>266</v>
      </c>
      <c r="H27" s="43" t="s">
        <v>264</v>
      </c>
      <c r="I27" s="1"/>
      <c r="J27" s="1"/>
      <c r="K27" s="1"/>
      <c r="L27" s="1"/>
      <c r="M27" s="1"/>
    </row>
    <row r="28" spans="1:8" ht="27.75" customHeight="1">
      <c r="A28" s="240" t="s">
        <v>23</v>
      </c>
      <c r="B28" s="240"/>
      <c r="C28" s="46">
        <f>C7+C10+C15+C22+C25</f>
        <v>1049000</v>
      </c>
      <c r="D28" s="46">
        <f>D7+D10+D15+D22+D25</f>
        <v>2532000</v>
      </c>
      <c r="E28" s="46">
        <f>E7+E10+E15+E22+E25</f>
        <v>4532000</v>
      </c>
      <c r="F28" s="46"/>
      <c r="G28" s="46"/>
      <c r="H28" s="46"/>
    </row>
    <row r="29" spans="4:5" ht="39.75" customHeight="1">
      <c r="D29" s="3"/>
      <c r="E29" s="3"/>
    </row>
    <row r="30" spans="4:5" ht="33" customHeight="1">
      <c r="D30" s="3"/>
      <c r="E30" s="3"/>
    </row>
    <row r="31" spans="2:8" ht="26.25" customHeight="1">
      <c r="B31" s="108" t="str">
        <f>'3)Funkc.'!B50</f>
        <v>Hvar, 27. listopada 2021. god.</v>
      </c>
      <c r="C31" s="7"/>
      <c r="D31" s="7"/>
      <c r="E31" s="7"/>
      <c r="F31" s="7"/>
      <c r="G31" s="7"/>
      <c r="H31" s="23"/>
    </row>
    <row r="32" spans="4:8" ht="36.75" customHeight="1">
      <c r="D32" s="3"/>
      <c r="E32" s="3"/>
      <c r="H32" s="1"/>
    </row>
    <row r="33" spans="2:8" ht="12.75">
      <c r="B33" s="7"/>
      <c r="C33" s="7"/>
      <c r="D33" s="7"/>
      <c r="E33" s="7"/>
      <c r="F33" s="7"/>
      <c r="G33" s="7"/>
      <c r="H33" s="23"/>
    </row>
  </sheetData>
  <sheetProtection/>
  <mergeCells count="29">
    <mergeCell ref="C4:C5"/>
    <mergeCell ref="D4:D5"/>
    <mergeCell ref="A6:B6"/>
    <mergeCell ref="A19:B20"/>
    <mergeCell ref="C19:C20"/>
    <mergeCell ref="F19:F20"/>
    <mergeCell ref="A4:B5"/>
    <mergeCell ref="A10:B10"/>
    <mergeCell ref="A7:B7"/>
    <mergeCell ref="G19:G20"/>
    <mergeCell ref="A8:B8"/>
    <mergeCell ref="A25:B25"/>
    <mergeCell ref="H19:H20"/>
    <mergeCell ref="A21:B21"/>
    <mergeCell ref="A28:B28"/>
    <mergeCell ref="A26:B26"/>
    <mergeCell ref="A13:B13"/>
    <mergeCell ref="A15:B15"/>
    <mergeCell ref="A16:B16"/>
    <mergeCell ref="A2:H2"/>
    <mergeCell ref="A22:B22"/>
    <mergeCell ref="A23:B23"/>
    <mergeCell ref="F4:F5"/>
    <mergeCell ref="G4:G5"/>
    <mergeCell ref="H4:H5"/>
    <mergeCell ref="A11:B11"/>
    <mergeCell ref="E4:E5"/>
    <mergeCell ref="D19:D20"/>
    <mergeCell ref="E19:E20"/>
  </mergeCells>
  <printOptions/>
  <pageMargins left="0.5511811023622047" right="0.5511811023622047" top="0.5905511811023623" bottom="0.4724409448818898" header="0.35433070866141736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2021-11-03T10:30:05Z</cp:lastPrinted>
  <dcterms:created xsi:type="dcterms:W3CDTF">2004-01-09T13:07:12Z</dcterms:created>
  <dcterms:modified xsi:type="dcterms:W3CDTF">2021-11-03T10:31:35Z</dcterms:modified>
  <cp:category/>
  <cp:version/>
  <cp:contentType/>
  <cp:contentStatus/>
</cp:coreProperties>
</file>